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8_{FF461D15-C2F2-4B8C-83C2-B2446167775F}" xr6:coauthVersionLast="47" xr6:coauthVersionMax="47" xr10:uidLastSave="{00000000-0000-0000-0000-000000000000}"/>
  <bookViews>
    <workbookView xWindow="3072" yWindow="3072" windowWidth="17280" windowHeight="10044" tabRatio="774" xr2:uid="{00000000-000D-0000-FFFF-FFFF00000000}"/>
  </bookViews>
  <sheets>
    <sheet name="PMなど" sheetId="15" r:id="rId1"/>
    <sheet name="キャッシュフロー_保険年度単位" sheetId="2" r:id="rId2"/>
    <sheet name="保険料収入" sheetId="1" r:id="rId3"/>
    <sheet name="運用収益" sheetId="3" r:id="rId4"/>
    <sheet name="死亡給付" sheetId="5" r:id="rId5"/>
    <sheet name="解約返戻金" sheetId="7" r:id="rId6"/>
    <sheet name="事業費" sheetId="6" r:id="rId7"/>
    <sheet name="責任準備金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G6" i="15"/>
  <c r="H6" i="15" s="1"/>
  <c r="G7" i="15"/>
  <c r="H7" i="15" s="1"/>
  <c r="G8" i="15"/>
  <c r="H8" i="15" s="1"/>
  <c r="G9" i="15"/>
  <c r="H9" i="15" s="1"/>
  <c r="G10" i="15"/>
  <c r="H10" i="15" s="1"/>
  <c r="G11" i="15"/>
  <c r="H11" i="15" s="1"/>
  <c r="G12" i="15"/>
  <c r="H12" i="15" s="1"/>
  <c r="G13" i="15"/>
  <c r="H13" i="15" s="1"/>
  <c r="G14" i="15"/>
  <c r="H14" i="15" s="1"/>
  <c r="G15" i="15"/>
  <c r="H15" i="15" s="1"/>
  <c r="G16" i="15"/>
  <c r="H16" i="15" s="1"/>
  <c r="G17" i="15"/>
  <c r="H17" i="15" s="1"/>
  <c r="G18" i="15"/>
  <c r="H18" i="15" s="1"/>
  <c r="G19" i="15"/>
  <c r="H19" i="15" s="1"/>
  <c r="G20" i="15"/>
  <c r="H20" i="15" s="1"/>
  <c r="G21" i="15"/>
  <c r="H21" i="15" s="1"/>
  <c r="G22" i="15"/>
  <c r="H22" i="15" s="1"/>
  <c r="G23" i="15"/>
  <c r="H23" i="15" s="1"/>
  <c r="G24" i="15"/>
  <c r="H24" i="15" s="1"/>
  <c r="G25" i="15"/>
  <c r="H25" i="15" s="1"/>
  <c r="G26" i="15"/>
  <c r="H26" i="15" s="1"/>
  <c r="G27" i="15"/>
  <c r="H27" i="15" s="1"/>
  <c r="G28" i="15"/>
  <c r="H28" i="15" s="1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 s="1"/>
  <c r="G35" i="15"/>
  <c r="H35" i="15" s="1"/>
  <c r="G36" i="15"/>
  <c r="H36" i="15" s="1"/>
  <c r="G37" i="15"/>
  <c r="H37" i="15" s="1"/>
  <c r="G38" i="15"/>
  <c r="H38" i="15" s="1"/>
  <c r="G39" i="15"/>
  <c r="H39" i="15" s="1"/>
  <c r="G40" i="15"/>
  <c r="H40" i="15" s="1"/>
  <c r="G41" i="15"/>
  <c r="H41" i="15" s="1"/>
  <c r="G42" i="15"/>
  <c r="H42" i="15" s="1"/>
  <c r="G43" i="15"/>
  <c r="H43" i="15" s="1"/>
  <c r="G44" i="15"/>
  <c r="H44" i="15" s="1"/>
  <c r="G45" i="15"/>
  <c r="H45" i="15" s="1"/>
  <c r="G46" i="15"/>
  <c r="H46" i="15" s="1"/>
  <c r="G47" i="15"/>
  <c r="H47" i="15" s="1"/>
  <c r="G48" i="15"/>
  <c r="H48" i="15" s="1"/>
  <c r="G49" i="15"/>
  <c r="H49" i="15" s="1"/>
  <c r="G50" i="15"/>
  <c r="H50" i="15" s="1"/>
  <c r="G51" i="15"/>
  <c r="H51" i="15" s="1"/>
  <c r="G52" i="15"/>
  <c r="H52" i="15" s="1"/>
  <c r="G53" i="15"/>
  <c r="H53" i="15" s="1"/>
  <c r="G54" i="15"/>
  <c r="H54" i="15" s="1"/>
  <c r="G5" i="15"/>
  <c r="H5" i="15" s="1"/>
  <c r="I5" i="15" s="1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B6" i="15"/>
  <c r="B7" i="15" s="1"/>
  <c r="B8" i="15" s="1"/>
  <c r="T53" i="12"/>
  <c r="V53" i="12"/>
  <c r="U53" i="12" s="1"/>
  <c r="W53" i="12"/>
  <c r="T54" i="12"/>
  <c r="V54" i="12"/>
  <c r="U54" i="12" s="1"/>
  <c r="W54" i="12"/>
  <c r="T55" i="12"/>
  <c r="V55" i="12"/>
  <c r="U55" i="12" s="1"/>
  <c r="W55" i="12"/>
  <c r="T56" i="12"/>
  <c r="V56" i="12"/>
  <c r="U56" i="12" s="1"/>
  <c r="W56" i="12"/>
  <c r="T57" i="12"/>
  <c r="V57" i="12"/>
  <c r="U57" i="12" s="1"/>
  <c r="W57" i="12"/>
  <c r="T58" i="12"/>
  <c r="V58" i="12"/>
  <c r="U58" i="12" s="1"/>
  <c r="W58" i="12"/>
  <c r="T59" i="12"/>
  <c r="V59" i="12"/>
  <c r="U59" i="12" s="1"/>
  <c r="W59" i="12"/>
  <c r="T60" i="12"/>
  <c r="V60" i="12"/>
  <c r="U60" i="12" s="1"/>
  <c r="W60" i="12"/>
  <c r="T61" i="12"/>
  <c r="V61" i="12"/>
  <c r="U61" i="12" s="1"/>
  <c r="W61" i="12"/>
  <c r="T62" i="12"/>
  <c r="V62" i="12"/>
  <c r="U62" i="12" s="1"/>
  <c r="W62" i="12"/>
  <c r="T63" i="12"/>
  <c r="V63" i="12"/>
  <c r="U63" i="12" s="1"/>
  <c r="W63" i="12"/>
  <c r="T64" i="12"/>
  <c r="V64" i="12"/>
  <c r="U64" i="12" s="1"/>
  <c r="W64" i="12"/>
  <c r="T65" i="12"/>
  <c r="V65" i="12"/>
  <c r="U65" i="12" s="1"/>
  <c r="W65" i="12"/>
  <c r="T66" i="12"/>
  <c r="V66" i="12"/>
  <c r="U66" i="12" s="1"/>
  <c r="W66" i="12"/>
  <c r="T67" i="12"/>
  <c r="V67" i="12"/>
  <c r="U67" i="12" s="1"/>
  <c r="W67" i="12"/>
  <c r="T68" i="12"/>
  <c r="V68" i="12"/>
  <c r="U68" i="12" s="1"/>
  <c r="W68" i="12"/>
  <c r="T69" i="12"/>
  <c r="V69" i="12"/>
  <c r="U69" i="12" s="1"/>
  <c r="W69" i="12"/>
  <c r="T70" i="12"/>
  <c r="V70" i="12"/>
  <c r="U70" i="12" s="1"/>
  <c r="W70" i="12"/>
  <c r="T71" i="12"/>
  <c r="V71" i="12"/>
  <c r="U71" i="12" s="1"/>
  <c r="W71" i="12"/>
  <c r="T72" i="12"/>
  <c r="V72" i="12"/>
  <c r="U72" i="12" s="1"/>
  <c r="W72" i="12"/>
  <c r="T73" i="12"/>
  <c r="V73" i="12"/>
  <c r="U73" i="12" s="1"/>
  <c r="W73" i="12"/>
  <c r="T74" i="12"/>
  <c r="V74" i="12"/>
  <c r="U74" i="12" s="1"/>
  <c r="W74" i="12"/>
  <c r="T75" i="12"/>
  <c r="V75" i="12"/>
  <c r="U75" i="12" s="1"/>
  <c r="W75" i="12"/>
  <c r="T76" i="12"/>
  <c r="V76" i="12"/>
  <c r="U76" i="12" s="1"/>
  <c r="W76" i="12"/>
  <c r="T77" i="12"/>
  <c r="V77" i="12"/>
  <c r="U77" i="12" s="1"/>
  <c r="W77" i="12"/>
  <c r="T78" i="12"/>
  <c r="V78" i="12"/>
  <c r="U78" i="12" s="1"/>
  <c r="W78" i="12"/>
  <c r="T79" i="12"/>
  <c r="V79" i="12"/>
  <c r="U79" i="12" s="1"/>
  <c r="W79" i="12"/>
  <c r="U53" i="7"/>
  <c r="W53" i="7"/>
  <c r="V53" i="7" s="1"/>
  <c r="X53" i="7"/>
  <c r="U54" i="7"/>
  <c r="W54" i="7"/>
  <c r="V54" i="7" s="1"/>
  <c r="X54" i="7"/>
  <c r="U55" i="7"/>
  <c r="W55" i="7"/>
  <c r="V55" i="7" s="1"/>
  <c r="X55" i="7"/>
  <c r="U56" i="7"/>
  <c r="W56" i="7"/>
  <c r="V56" i="7" s="1"/>
  <c r="X56" i="7"/>
  <c r="U57" i="7"/>
  <c r="W57" i="7"/>
  <c r="V57" i="7" s="1"/>
  <c r="X57" i="7"/>
  <c r="U58" i="7"/>
  <c r="W58" i="7"/>
  <c r="V58" i="7" s="1"/>
  <c r="X58" i="7"/>
  <c r="U59" i="7"/>
  <c r="W59" i="7"/>
  <c r="V59" i="7" s="1"/>
  <c r="X59" i="7"/>
  <c r="U60" i="7"/>
  <c r="W60" i="7"/>
  <c r="X60" i="7"/>
  <c r="V60" i="7" s="1"/>
  <c r="U61" i="7"/>
  <c r="W61" i="7"/>
  <c r="X61" i="7"/>
  <c r="V61" i="7" s="1"/>
  <c r="U62" i="7"/>
  <c r="W62" i="7"/>
  <c r="X62" i="7"/>
  <c r="V62" i="7" s="1"/>
  <c r="U63" i="7"/>
  <c r="W63" i="7"/>
  <c r="X63" i="7"/>
  <c r="V63" i="7" s="1"/>
  <c r="U64" i="7"/>
  <c r="W64" i="7"/>
  <c r="X64" i="7"/>
  <c r="V64" i="7" s="1"/>
  <c r="U65" i="7"/>
  <c r="W65" i="7"/>
  <c r="X65" i="7"/>
  <c r="V65" i="7" s="1"/>
  <c r="U66" i="7"/>
  <c r="W66" i="7"/>
  <c r="X66" i="7"/>
  <c r="V66" i="7" s="1"/>
  <c r="U67" i="7"/>
  <c r="W67" i="7"/>
  <c r="X67" i="7"/>
  <c r="V67" i="7" s="1"/>
  <c r="U68" i="7"/>
  <c r="W68" i="7"/>
  <c r="X68" i="7"/>
  <c r="V68" i="7" s="1"/>
  <c r="U69" i="7"/>
  <c r="W69" i="7"/>
  <c r="X69" i="7"/>
  <c r="V69" i="7" s="1"/>
  <c r="U70" i="7"/>
  <c r="W70" i="7"/>
  <c r="X70" i="7"/>
  <c r="V70" i="7" s="1"/>
  <c r="U71" i="7"/>
  <c r="W71" i="7"/>
  <c r="X71" i="7"/>
  <c r="V71" i="7" s="1"/>
  <c r="U72" i="7"/>
  <c r="W72" i="7"/>
  <c r="X72" i="7"/>
  <c r="V72" i="7" s="1"/>
  <c r="U73" i="7"/>
  <c r="W73" i="7"/>
  <c r="X73" i="7"/>
  <c r="V73" i="7" s="1"/>
  <c r="U74" i="7"/>
  <c r="W74" i="7"/>
  <c r="X74" i="7"/>
  <c r="V74" i="7" s="1"/>
  <c r="U75" i="7"/>
  <c r="W75" i="7"/>
  <c r="X75" i="7"/>
  <c r="V75" i="7" s="1"/>
  <c r="U76" i="7"/>
  <c r="W76" i="7"/>
  <c r="X76" i="7"/>
  <c r="V76" i="7" s="1"/>
  <c r="U77" i="7"/>
  <c r="W77" i="7"/>
  <c r="X77" i="7"/>
  <c r="V77" i="7" s="1"/>
  <c r="U78" i="7"/>
  <c r="W78" i="7"/>
  <c r="X78" i="7"/>
  <c r="V78" i="7" s="1"/>
  <c r="U79" i="7"/>
  <c r="W79" i="7"/>
  <c r="X79" i="7"/>
  <c r="V79" i="7" s="1"/>
  <c r="K6" i="2"/>
  <c r="K7" i="2"/>
  <c r="K8" i="2"/>
  <c r="K9" i="2"/>
  <c r="H10" i="2" s="1"/>
  <c r="K10" i="2"/>
  <c r="K11" i="2"/>
  <c r="H11" i="2" s="1"/>
  <c r="K12" i="2"/>
  <c r="H12" i="2" s="1"/>
  <c r="K13" i="2"/>
  <c r="K14" i="2"/>
  <c r="K15" i="2"/>
  <c r="K16" i="2"/>
  <c r="H16" i="2" s="1"/>
  <c r="K17" i="2"/>
  <c r="K18" i="2"/>
  <c r="K19" i="2"/>
  <c r="K20" i="2"/>
  <c r="K21" i="2"/>
  <c r="K22" i="2"/>
  <c r="K23" i="2"/>
  <c r="K24" i="2"/>
  <c r="K25" i="2"/>
  <c r="H26" i="2" s="1"/>
  <c r="K26" i="2"/>
  <c r="K27" i="2"/>
  <c r="H27" i="2" s="1"/>
  <c r="K28" i="2"/>
  <c r="H28" i="2" s="1"/>
  <c r="K29" i="2"/>
  <c r="K30" i="2"/>
  <c r="K31" i="2"/>
  <c r="K32" i="2"/>
  <c r="H32" i="2" s="1"/>
  <c r="K33" i="2"/>
  <c r="K34" i="2"/>
  <c r="K35" i="2"/>
  <c r="K36" i="2"/>
  <c r="K37" i="2"/>
  <c r="K38" i="2"/>
  <c r="K39" i="2"/>
  <c r="K40" i="2"/>
  <c r="K41" i="2"/>
  <c r="H42" i="2" s="1"/>
  <c r="K42" i="2"/>
  <c r="K43" i="2"/>
  <c r="H43" i="2" s="1"/>
  <c r="K44" i="2"/>
  <c r="H44" i="2" s="1"/>
  <c r="K45" i="2"/>
  <c r="K46" i="2"/>
  <c r="K47" i="2"/>
  <c r="K48" i="2"/>
  <c r="H48" i="2" s="1"/>
  <c r="K49" i="2"/>
  <c r="K50" i="2"/>
  <c r="K51" i="2"/>
  <c r="K52" i="2"/>
  <c r="K53" i="2"/>
  <c r="K54" i="2"/>
  <c r="K5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G23" i="3" s="1"/>
  <c r="H24" i="3"/>
  <c r="H25" i="3"/>
  <c r="H26" i="3"/>
  <c r="H27" i="3"/>
  <c r="G27" i="3" s="1"/>
  <c r="H28" i="3"/>
  <c r="G28" i="3" s="1"/>
  <c r="H29" i="3"/>
  <c r="H30" i="3"/>
  <c r="H31" i="3"/>
  <c r="H32" i="3"/>
  <c r="G32" i="3" s="1"/>
  <c r="H33" i="3"/>
  <c r="H34" i="3"/>
  <c r="H35" i="3"/>
  <c r="G35" i="3" s="1"/>
  <c r="H36" i="3"/>
  <c r="H37" i="3"/>
  <c r="H38" i="3"/>
  <c r="H39" i="3"/>
  <c r="G39" i="3" s="1"/>
  <c r="H40" i="3"/>
  <c r="H41" i="3"/>
  <c r="H42" i="3"/>
  <c r="H43" i="3"/>
  <c r="G43" i="3" s="1"/>
  <c r="H44" i="3"/>
  <c r="G44" i="3" s="1"/>
  <c r="H45" i="3"/>
  <c r="H46" i="3"/>
  <c r="H47" i="3"/>
  <c r="H48" i="3"/>
  <c r="G48" i="3" s="1"/>
  <c r="H49" i="3"/>
  <c r="H50" i="3"/>
  <c r="H51" i="3"/>
  <c r="G51" i="3" s="1"/>
  <c r="H3" i="3"/>
  <c r="B3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2" i="12"/>
  <c r="N109" i="12"/>
  <c r="M109" i="12"/>
  <c r="N108" i="12"/>
  <c r="M108" i="12"/>
  <c r="N107" i="12"/>
  <c r="M107" i="12"/>
  <c r="N106" i="12"/>
  <c r="M106" i="12"/>
  <c r="N105" i="12"/>
  <c r="M105" i="12"/>
  <c r="N104" i="12"/>
  <c r="M104" i="12"/>
  <c r="N103" i="12"/>
  <c r="M103" i="12"/>
  <c r="N102" i="12"/>
  <c r="M102" i="12"/>
  <c r="N101" i="12"/>
  <c r="M101" i="12"/>
  <c r="N100" i="12"/>
  <c r="M100" i="12"/>
  <c r="N99" i="12"/>
  <c r="M99" i="12"/>
  <c r="N98" i="12"/>
  <c r="M98" i="12"/>
  <c r="N97" i="12"/>
  <c r="M97" i="12"/>
  <c r="N96" i="12"/>
  <c r="M96" i="12"/>
  <c r="N95" i="12"/>
  <c r="M95" i="12"/>
  <c r="N94" i="12"/>
  <c r="M94" i="12"/>
  <c r="N93" i="12"/>
  <c r="M93" i="12"/>
  <c r="N92" i="12"/>
  <c r="M92" i="12"/>
  <c r="N91" i="12"/>
  <c r="M91" i="12"/>
  <c r="N90" i="12"/>
  <c r="M90" i="12"/>
  <c r="N89" i="12"/>
  <c r="M89" i="12"/>
  <c r="N88" i="12"/>
  <c r="M88" i="12"/>
  <c r="N87" i="12"/>
  <c r="M87" i="12"/>
  <c r="N86" i="12"/>
  <c r="M86" i="12"/>
  <c r="N85" i="12"/>
  <c r="M85" i="12"/>
  <c r="N84" i="12"/>
  <c r="M84" i="12"/>
  <c r="N83" i="12"/>
  <c r="M83" i="12"/>
  <c r="N82" i="12"/>
  <c r="M82" i="12"/>
  <c r="N81" i="12"/>
  <c r="M81" i="12"/>
  <c r="N80" i="12"/>
  <c r="M80" i="12"/>
  <c r="N79" i="12"/>
  <c r="M79" i="12"/>
  <c r="N78" i="12"/>
  <c r="M78" i="12"/>
  <c r="N77" i="12"/>
  <c r="M77" i="12"/>
  <c r="N76" i="12"/>
  <c r="M76" i="12"/>
  <c r="N75" i="12"/>
  <c r="M75" i="12"/>
  <c r="N74" i="12"/>
  <c r="M74" i="12"/>
  <c r="N73" i="12"/>
  <c r="M73" i="12"/>
  <c r="N72" i="12"/>
  <c r="M72" i="12"/>
  <c r="N71" i="12"/>
  <c r="M71" i="12"/>
  <c r="N70" i="12"/>
  <c r="M70" i="12"/>
  <c r="N69" i="12"/>
  <c r="M69" i="12"/>
  <c r="N68" i="12"/>
  <c r="M68" i="12"/>
  <c r="N67" i="12"/>
  <c r="M67" i="12"/>
  <c r="N66" i="12"/>
  <c r="M66" i="12"/>
  <c r="N65" i="12"/>
  <c r="M65" i="12"/>
  <c r="N64" i="12"/>
  <c r="M64" i="12"/>
  <c r="N63" i="12"/>
  <c r="M63" i="12"/>
  <c r="N62" i="12"/>
  <c r="M62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T52" i="12"/>
  <c r="N52" i="12"/>
  <c r="M52" i="12"/>
  <c r="T51" i="12"/>
  <c r="N51" i="12"/>
  <c r="M51" i="12"/>
  <c r="D51" i="12"/>
  <c r="F51" i="12" s="1"/>
  <c r="T50" i="12"/>
  <c r="N50" i="12"/>
  <c r="M50" i="12"/>
  <c r="F50" i="12"/>
  <c r="D50" i="12"/>
  <c r="T49" i="12"/>
  <c r="N49" i="12"/>
  <c r="M49" i="12"/>
  <c r="F49" i="12"/>
  <c r="D49" i="12"/>
  <c r="T48" i="12"/>
  <c r="N48" i="12"/>
  <c r="M48" i="12"/>
  <c r="D48" i="12"/>
  <c r="F48" i="12" s="1"/>
  <c r="T47" i="12"/>
  <c r="N47" i="12"/>
  <c r="M47" i="12"/>
  <c r="D47" i="12"/>
  <c r="F47" i="12" s="1"/>
  <c r="T46" i="12"/>
  <c r="N46" i="12"/>
  <c r="M46" i="12"/>
  <c r="F46" i="12"/>
  <c r="D46" i="12"/>
  <c r="T45" i="12"/>
  <c r="N45" i="12"/>
  <c r="M45" i="12"/>
  <c r="F45" i="12"/>
  <c r="D45" i="12"/>
  <c r="T44" i="12"/>
  <c r="N44" i="12"/>
  <c r="M44" i="12"/>
  <c r="D44" i="12"/>
  <c r="F44" i="12" s="1"/>
  <c r="T43" i="12"/>
  <c r="N43" i="12"/>
  <c r="M43" i="12"/>
  <c r="D43" i="12"/>
  <c r="F43" i="12" s="1"/>
  <c r="T42" i="12"/>
  <c r="N42" i="12"/>
  <c r="M42" i="12"/>
  <c r="D42" i="12"/>
  <c r="F42" i="12" s="1"/>
  <c r="T41" i="12"/>
  <c r="N41" i="12"/>
  <c r="M41" i="12"/>
  <c r="D41" i="12"/>
  <c r="F41" i="12" s="1"/>
  <c r="T40" i="12"/>
  <c r="N40" i="12"/>
  <c r="M40" i="12"/>
  <c r="D40" i="12"/>
  <c r="F40" i="12" s="1"/>
  <c r="T39" i="12"/>
  <c r="N39" i="12"/>
  <c r="M39" i="12"/>
  <c r="D39" i="12"/>
  <c r="F39" i="12" s="1"/>
  <c r="T38" i="12"/>
  <c r="N38" i="12"/>
  <c r="M38" i="12"/>
  <c r="F38" i="12"/>
  <c r="D38" i="12"/>
  <c r="T37" i="12"/>
  <c r="N37" i="12"/>
  <c r="M37" i="12"/>
  <c r="D37" i="12"/>
  <c r="F37" i="12" s="1"/>
  <c r="T36" i="12"/>
  <c r="N36" i="12"/>
  <c r="M36" i="12"/>
  <c r="F36" i="12"/>
  <c r="D36" i="12"/>
  <c r="T35" i="12"/>
  <c r="N35" i="12"/>
  <c r="M35" i="12"/>
  <c r="D35" i="12"/>
  <c r="F35" i="12" s="1"/>
  <c r="T34" i="12"/>
  <c r="N34" i="12"/>
  <c r="M34" i="12"/>
  <c r="D34" i="12"/>
  <c r="F34" i="12" s="1"/>
  <c r="T33" i="12"/>
  <c r="N33" i="12"/>
  <c r="M33" i="12"/>
  <c r="D33" i="12"/>
  <c r="F33" i="12" s="1"/>
  <c r="T32" i="12"/>
  <c r="N32" i="12"/>
  <c r="M32" i="12"/>
  <c r="D32" i="12"/>
  <c r="F32" i="12" s="1"/>
  <c r="T31" i="12"/>
  <c r="N31" i="12"/>
  <c r="M31" i="12"/>
  <c r="D31" i="12"/>
  <c r="F31" i="12" s="1"/>
  <c r="T30" i="12"/>
  <c r="N30" i="12"/>
  <c r="M30" i="12"/>
  <c r="F30" i="12"/>
  <c r="D30" i="12"/>
  <c r="T29" i="12"/>
  <c r="N29" i="12"/>
  <c r="M29" i="12"/>
  <c r="D29" i="12"/>
  <c r="F29" i="12" s="1"/>
  <c r="T28" i="12"/>
  <c r="N28" i="12"/>
  <c r="M28" i="12"/>
  <c r="F28" i="12"/>
  <c r="D28" i="12"/>
  <c r="T27" i="12"/>
  <c r="N27" i="12"/>
  <c r="M27" i="12"/>
  <c r="D27" i="12"/>
  <c r="F27" i="12" s="1"/>
  <c r="T26" i="12"/>
  <c r="N26" i="12"/>
  <c r="M26" i="12"/>
  <c r="D26" i="12"/>
  <c r="F26" i="12" s="1"/>
  <c r="T25" i="12"/>
  <c r="N25" i="12"/>
  <c r="M25" i="12"/>
  <c r="D25" i="12"/>
  <c r="F25" i="12" s="1"/>
  <c r="T24" i="12"/>
  <c r="N24" i="12"/>
  <c r="M24" i="12"/>
  <c r="D24" i="12"/>
  <c r="F24" i="12" s="1"/>
  <c r="T23" i="12"/>
  <c r="N23" i="12"/>
  <c r="M23" i="12"/>
  <c r="D23" i="12"/>
  <c r="F23" i="12" s="1"/>
  <c r="T22" i="12"/>
  <c r="N22" i="12"/>
  <c r="M22" i="12"/>
  <c r="F22" i="12"/>
  <c r="D22" i="12"/>
  <c r="T21" i="12"/>
  <c r="N21" i="12"/>
  <c r="M21" i="12"/>
  <c r="D21" i="12"/>
  <c r="F21" i="12" s="1"/>
  <c r="T20" i="12"/>
  <c r="N20" i="12"/>
  <c r="M20" i="12"/>
  <c r="D20" i="12"/>
  <c r="F20" i="12" s="1"/>
  <c r="T19" i="12"/>
  <c r="N19" i="12"/>
  <c r="M19" i="12"/>
  <c r="D19" i="12"/>
  <c r="F19" i="12" s="1"/>
  <c r="T18" i="12"/>
  <c r="N18" i="12"/>
  <c r="M18" i="12"/>
  <c r="F18" i="12"/>
  <c r="D18" i="12"/>
  <c r="T17" i="12"/>
  <c r="N17" i="12"/>
  <c r="M17" i="12"/>
  <c r="D17" i="12"/>
  <c r="F17" i="12" s="1"/>
  <c r="T16" i="12"/>
  <c r="N16" i="12"/>
  <c r="M16" i="12"/>
  <c r="D16" i="12"/>
  <c r="F16" i="12" s="1"/>
  <c r="T15" i="12"/>
  <c r="N15" i="12"/>
  <c r="M15" i="12"/>
  <c r="F15" i="12"/>
  <c r="D15" i="12"/>
  <c r="T14" i="12"/>
  <c r="N14" i="12"/>
  <c r="M14" i="12"/>
  <c r="F14" i="12"/>
  <c r="D14" i="12"/>
  <c r="T13" i="12"/>
  <c r="N13" i="12"/>
  <c r="M13" i="12"/>
  <c r="D13" i="12"/>
  <c r="F13" i="12" s="1"/>
  <c r="T12" i="12"/>
  <c r="N12" i="12"/>
  <c r="M12" i="12"/>
  <c r="D12" i="12"/>
  <c r="F12" i="12" s="1"/>
  <c r="T11" i="12"/>
  <c r="N11" i="12"/>
  <c r="M11" i="12"/>
  <c r="D11" i="12"/>
  <c r="T10" i="12"/>
  <c r="N10" i="12"/>
  <c r="M10" i="12"/>
  <c r="D10" i="12"/>
  <c r="T9" i="12"/>
  <c r="N9" i="12"/>
  <c r="M9" i="12"/>
  <c r="D9" i="12"/>
  <c r="T8" i="12"/>
  <c r="N8" i="12"/>
  <c r="M8" i="12"/>
  <c r="D8" i="12"/>
  <c r="T7" i="12"/>
  <c r="N7" i="12"/>
  <c r="M7" i="12"/>
  <c r="D7" i="12"/>
  <c r="T6" i="12"/>
  <c r="N6" i="12"/>
  <c r="M6" i="12"/>
  <c r="D6" i="12"/>
  <c r="T5" i="12"/>
  <c r="N5" i="12"/>
  <c r="M5" i="12"/>
  <c r="D5" i="12"/>
  <c r="T4" i="12"/>
  <c r="N4" i="12"/>
  <c r="M4" i="12"/>
  <c r="D4" i="12"/>
  <c r="T3" i="12"/>
  <c r="N3" i="12"/>
  <c r="M3" i="12"/>
  <c r="E3" i="12"/>
  <c r="D3" i="12"/>
  <c r="A3" i="12"/>
  <c r="E4" i="12" s="1"/>
  <c r="T2" i="12"/>
  <c r="Q2" i="12"/>
  <c r="N2" i="12"/>
  <c r="M2" i="12"/>
  <c r="O2" i="12" s="1"/>
  <c r="L2" i="12"/>
  <c r="K3" i="12" s="1"/>
  <c r="D2" i="12"/>
  <c r="F2" i="12" s="1"/>
  <c r="G2" i="12" s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" i="2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3" i="7"/>
  <c r="H4" i="7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3" i="7"/>
  <c r="H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2" i="7"/>
  <c r="Z2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2" i="7"/>
  <c r="G22" i="3"/>
  <c r="G24" i="3"/>
  <c r="G25" i="3"/>
  <c r="G26" i="3"/>
  <c r="G29" i="3"/>
  <c r="G30" i="3"/>
  <c r="G31" i="3"/>
  <c r="E32" i="3"/>
  <c r="E33" i="3"/>
  <c r="G33" i="3"/>
  <c r="E34" i="3"/>
  <c r="G34" i="3"/>
  <c r="E35" i="3"/>
  <c r="E36" i="3"/>
  <c r="G36" i="3"/>
  <c r="E37" i="3"/>
  <c r="G37" i="3"/>
  <c r="E38" i="3"/>
  <c r="G38" i="3"/>
  <c r="E39" i="3"/>
  <c r="E40" i="3"/>
  <c r="G40" i="3"/>
  <c r="E41" i="3"/>
  <c r="G41" i="3"/>
  <c r="E42" i="3"/>
  <c r="G42" i="3"/>
  <c r="E43" i="3"/>
  <c r="E44" i="3"/>
  <c r="E45" i="3"/>
  <c r="G45" i="3"/>
  <c r="E46" i="3"/>
  <c r="G46" i="3"/>
  <c r="E47" i="3"/>
  <c r="G47" i="3"/>
  <c r="E48" i="3"/>
  <c r="E49" i="3"/>
  <c r="G49" i="3"/>
  <c r="E50" i="3"/>
  <c r="G50" i="3"/>
  <c r="E51" i="3"/>
  <c r="H7" i="2"/>
  <c r="H8" i="2"/>
  <c r="H9" i="2"/>
  <c r="H15" i="2"/>
  <c r="H19" i="2"/>
  <c r="H20" i="2"/>
  <c r="H23" i="2"/>
  <c r="H24" i="2"/>
  <c r="H31" i="2"/>
  <c r="H35" i="2"/>
  <c r="H36" i="2"/>
  <c r="H39" i="2"/>
  <c r="H40" i="2"/>
  <c r="H47" i="2"/>
  <c r="H51" i="2"/>
  <c r="H52" i="2"/>
  <c r="H6" i="2"/>
  <c r="H5" i="2"/>
  <c r="O109" i="7"/>
  <c r="N109" i="7"/>
  <c r="O108" i="7"/>
  <c r="N108" i="7"/>
  <c r="O107" i="7"/>
  <c r="N107" i="7"/>
  <c r="O106" i="7"/>
  <c r="N106" i="7"/>
  <c r="O105" i="7"/>
  <c r="N105" i="7"/>
  <c r="O104" i="7"/>
  <c r="N104" i="7"/>
  <c r="O103" i="7"/>
  <c r="N103" i="7"/>
  <c r="O102" i="7"/>
  <c r="N102" i="7"/>
  <c r="O101" i="7"/>
  <c r="N101" i="7"/>
  <c r="O100" i="7"/>
  <c r="N100" i="7"/>
  <c r="O99" i="7"/>
  <c r="N99" i="7"/>
  <c r="O98" i="7"/>
  <c r="N98" i="7"/>
  <c r="O97" i="7"/>
  <c r="N97" i="7"/>
  <c r="O96" i="7"/>
  <c r="N96" i="7"/>
  <c r="O95" i="7"/>
  <c r="N95" i="7"/>
  <c r="O94" i="7"/>
  <c r="N94" i="7"/>
  <c r="O93" i="7"/>
  <c r="N93" i="7"/>
  <c r="O92" i="7"/>
  <c r="N92" i="7"/>
  <c r="O91" i="7"/>
  <c r="N91" i="7"/>
  <c r="O90" i="7"/>
  <c r="N90" i="7"/>
  <c r="O89" i="7"/>
  <c r="N89" i="7"/>
  <c r="O88" i="7"/>
  <c r="N88" i="7"/>
  <c r="O87" i="7"/>
  <c r="N87" i="7"/>
  <c r="O86" i="7"/>
  <c r="N86" i="7"/>
  <c r="O85" i="7"/>
  <c r="N85" i="7"/>
  <c r="O84" i="7"/>
  <c r="N84" i="7"/>
  <c r="O83" i="7"/>
  <c r="N83" i="7"/>
  <c r="O82" i="7"/>
  <c r="N82" i="7"/>
  <c r="O81" i="7"/>
  <c r="N81" i="7"/>
  <c r="O80" i="7"/>
  <c r="N80" i="7"/>
  <c r="O79" i="7"/>
  <c r="N79" i="7"/>
  <c r="O78" i="7"/>
  <c r="N78" i="7"/>
  <c r="O77" i="7"/>
  <c r="N77" i="7"/>
  <c r="O76" i="7"/>
  <c r="N76" i="7"/>
  <c r="O75" i="7"/>
  <c r="N75" i="7"/>
  <c r="O74" i="7"/>
  <c r="N74" i="7"/>
  <c r="O73" i="7"/>
  <c r="N73" i="7"/>
  <c r="O72" i="7"/>
  <c r="N72" i="7"/>
  <c r="O71" i="7"/>
  <c r="N71" i="7"/>
  <c r="O70" i="7"/>
  <c r="N70" i="7"/>
  <c r="O69" i="7"/>
  <c r="N69" i="7"/>
  <c r="O68" i="7"/>
  <c r="N68" i="7"/>
  <c r="O67" i="7"/>
  <c r="N67" i="7"/>
  <c r="O66" i="7"/>
  <c r="N66" i="7"/>
  <c r="O65" i="7"/>
  <c r="N65" i="7"/>
  <c r="O64" i="7"/>
  <c r="N64" i="7"/>
  <c r="O63" i="7"/>
  <c r="N63" i="7"/>
  <c r="O62" i="7"/>
  <c r="N62" i="7"/>
  <c r="O61" i="7"/>
  <c r="N61" i="7"/>
  <c r="O60" i="7"/>
  <c r="N60" i="7"/>
  <c r="O59" i="7"/>
  <c r="N59" i="7"/>
  <c r="O58" i="7"/>
  <c r="N58" i="7"/>
  <c r="O57" i="7"/>
  <c r="N57" i="7"/>
  <c r="O56" i="7"/>
  <c r="N56" i="7"/>
  <c r="O55" i="7"/>
  <c r="N55" i="7"/>
  <c r="O54" i="7"/>
  <c r="N54" i="7"/>
  <c r="O53" i="7"/>
  <c r="N53" i="7"/>
  <c r="O52" i="7"/>
  <c r="N52" i="7"/>
  <c r="O51" i="7"/>
  <c r="N51" i="7"/>
  <c r="E51" i="7"/>
  <c r="G51" i="7" s="1"/>
  <c r="O50" i="7"/>
  <c r="N50" i="7"/>
  <c r="E50" i="7"/>
  <c r="G50" i="7" s="1"/>
  <c r="O49" i="7"/>
  <c r="N49" i="7"/>
  <c r="E49" i="7"/>
  <c r="G49" i="7" s="1"/>
  <c r="O48" i="7"/>
  <c r="N48" i="7"/>
  <c r="E48" i="7"/>
  <c r="G48" i="7" s="1"/>
  <c r="O47" i="7"/>
  <c r="N47" i="7"/>
  <c r="E47" i="7"/>
  <c r="G47" i="7" s="1"/>
  <c r="O46" i="7"/>
  <c r="N46" i="7"/>
  <c r="E46" i="7"/>
  <c r="G46" i="7" s="1"/>
  <c r="O45" i="7"/>
  <c r="N45" i="7"/>
  <c r="E45" i="7"/>
  <c r="G45" i="7" s="1"/>
  <c r="O44" i="7"/>
  <c r="N44" i="7"/>
  <c r="E44" i="7"/>
  <c r="G44" i="7" s="1"/>
  <c r="O43" i="7"/>
  <c r="N43" i="7"/>
  <c r="E43" i="7"/>
  <c r="G43" i="7" s="1"/>
  <c r="O42" i="7"/>
  <c r="N42" i="7"/>
  <c r="E42" i="7"/>
  <c r="G42" i="7" s="1"/>
  <c r="O41" i="7"/>
  <c r="N41" i="7"/>
  <c r="E41" i="7"/>
  <c r="G41" i="7" s="1"/>
  <c r="O40" i="7"/>
  <c r="N40" i="7"/>
  <c r="E40" i="7"/>
  <c r="G40" i="7" s="1"/>
  <c r="O39" i="7"/>
  <c r="N39" i="7"/>
  <c r="E39" i="7"/>
  <c r="G39" i="7" s="1"/>
  <c r="O38" i="7"/>
  <c r="N38" i="7"/>
  <c r="E38" i="7"/>
  <c r="G38" i="7" s="1"/>
  <c r="O37" i="7"/>
  <c r="N37" i="7"/>
  <c r="E37" i="7"/>
  <c r="G37" i="7" s="1"/>
  <c r="O36" i="7"/>
  <c r="N36" i="7"/>
  <c r="E36" i="7"/>
  <c r="G36" i="7" s="1"/>
  <c r="O35" i="7"/>
  <c r="N35" i="7"/>
  <c r="E35" i="7"/>
  <c r="G35" i="7" s="1"/>
  <c r="O34" i="7"/>
  <c r="N34" i="7"/>
  <c r="G34" i="7"/>
  <c r="E34" i="7"/>
  <c r="O33" i="7"/>
  <c r="N33" i="7"/>
  <c r="G33" i="7"/>
  <c r="E33" i="7"/>
  <c r="O32" i="7"/>
  <c r="N32" i="7"/>
  <c r="E32" i="7"/>
  <c r="G32" i="7" s="1"/>
  <c r="O31" i="7"/>
  <c r="N31" i="7"/>
  <c r="E31" i="7"/>
  <c r="G31" i="7" s="1"/>
  <c r="O30" i="7"/>
  <c r="N30" i="7"/>
  <c r="E30" i="7"/>
  <c r="G30" i="7" s="1"/>
  <c r="O29" i="7"/>
  <c r="N29" i="7"/>
  <c r="E29" i="7"/>
  <c r="G29" i="7" s="1"/>
  <c r="O28" i="7"/>
  <c r="N28" i="7"/>
  <c r="E28" i="7"/>
  <c r="G28" i="7" s="1"/>
  <c r="O27" i="7"/>
  <c r="N27" i="7"/>
  <c r="E27" i="7"/>
  <c r="G27" i="7" s="1"/>
  <c r="O26" i="7"/>
  <c r="N26" i="7"/>
  <c r="E26" i="7"/>
  <c r="G26" i="7" s="1"/>
  <c r="O25" i="7"/>
  <c r="N25" i="7"/>
  <c r="E25" i="7"/>
  <c r="G25" i="7" s="1"/>
  <c r="O24" i="7"/>
  <c r="N24" i="7"/>
  <c r="E24" i="7"/>
  <c r="G24" i="7" s="1"/>
  <c r="O23" i="7"/>
  <c r="N23" i="7"/>
  <c r="E23" i="7"/>
  <c r="G23" i="7" s="1"/>
  <c r="O22" i="7"/>
  <c r="N22" i="7"/>
  <c r="E22" i="7"/>
  <c r="G22" i="7" s="1"/>
  <c r="O21" i="7"/>
  <c r="N21" i="7"/>
  <c r="E21" i="7"/>
  <c r="G21" i="7" s="1"/>
  <c r="O20" i="7"/>
  <c r="N20" i="7"/>
  <c r="E20" i="7"/>
  <c r="G20" i="7" s="1"/>
  <c r="O19" i="7"/>
  <c r="N19" i="7"/>
  <c r="E19" i="7"/>
  <c r="G19" i="7" s="1"/>
  <c r="O18" i="7"/>
  <c r="N18" i="7"/>
  <c r="E18" i="7"/>
  <c r="G18" i="7" s="1"/>
  <c r="O17" i="7"/>
  <c r="N17" i="7"/>
  <c r="E17" i="7"/>
  <c r="G17" i="7" s="1"/>
  <c r="O16" i="7"/>
  <c r="N16" i="7"/>
  <c r="E16" i="7"/>
  <c r="G16" i="7" s="1"/>
  <c r="O15" i="7"/>
  <c r="N15" i="7"/>
  <c r="E15" i="7"/>
  <c r="G15" i="7" s="1"/>
  <c r="O14" i="7"/>
  <c r="N14" i="7"/>
  <c r="E14" i="7"/>
  <c r="G14" i="7" s="1"/>
  <c r="O13" i="7"/>
  <c r="N13" i="7"/>
  <c r="E13" i="7"/>
  <c r="G13" i="7" s="1"/>
  <c r="O12" i="7"/>
  <c r="N12" i="7"/>
  <c r="E12" i="7"/>
  <c r="G12" i="7" s="1"/>
  <c r="O11" i="7"/>
  <c r="N11" i="7"/>
  <c r="E11" i="7"/>
  <c r="O10" i="7"/>
  <c r="N10" i="7"/>
  <c r="E10" i="7"/>
  <c r="O9" i="7"/>
  <c r="N9" i="7"/>
  <c r="E9" i="7"/>
  <c r="O8" i="7"/>
  <c r="N8" i="7"/>
  <c r="E8" i="7"/>
  <c r="O7" i="7"/>
  <c r="N7" i="7"/>
  <c r="E7" i="7"/>
  <c r="O6" i="7"/>
  <c r="N6" i="7"/>
  <c r="E6" i="7"/>
  <c r="O5" i="7"/>
  <c r="N5" i="7"/>
  <c r="E5" i="7"/>
  <c r="O4" i="7"/>
  <c r="N4" i="7"/>
  <c r="E4" i="7"/>
  <c r="O3" i="7"/>
  <c r="N3" i="7"/>
  <c r="F3" i="7"/>
  <c r="E3" i="7"/>
  <c r="A3" i="7"/>
  <c r="A4" i="7" s="1"/>
  <c r="F5" i="7" s="1"/>
  <c r="G5" i="7" s="1"/>
  <c r="O2" i="7"/>
  <c r="N2" i="7"/>
  <c r="P2" i="7" s="1"/>
  <c r="M2" i="7"/>
  <c r="L3" i="7" s="1"/>
  <c r="M3" i="7" s="1"/>
  <c r="E2" i="7"/>
  <c r="G2" i="7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D3" i="5"/>
  <c r="D4" i="5"/>
  <c r="D5" i="5"/>
  <c r="D6" i="5"/>
  <c r="D7" i="5"/>
  <c r="D8" i="5"/>
  <c r="D9" i="5"/>
  <c r="D10" i="5"/>
  <c r="D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24" i="5"/>
  <c r="F24" i="5"/>
  <c r="D25" i="5"/>
  <c r="F25" i="5"/>
  <c r="D26" i="5"/>
  <c r="F26" i="5"/>
  <c r="D27" i="5"/>
  <c r="F27" i="5"/>
  <c r="D28" i="5"/>
  <c r="F28" i="5"/>
  <c r="D29" i="5"/>
  <c r="F29" i="5"/>
  <c r="D30" i="5"/>
  <c r="F30" i="5"/>
  <c r="D31" i="5"/>
  <c r="F31" i="5"/>
  <c r="D32" i="5"/>
  <c r="F32" i="5"/>
  <c r="D33" i="5"/>
  <c r="F33" i="5"/>
  <c r="D34" i="5"/>
  <c r="F34" i="5"/>
  <c r="D35" i="5"/>
  <c r="F35" i="5"/>
  <c r="D36" i="5"/>
  <c r="F36" i="5"/>
  <c r="D37" i="5"/>
  <c r="F37" i="5"/>
  <c r="D38" i="5"/>
  <c r="F38" i="5"/>
  <c r="D39" i="5"/>
  <c r="F39" i="5"/>
  <c r="D40" i="5"/>
  <c r="F40" i="5"/>
  <c r="D41" i="5"/>
  <c r="F41" i="5"/>
  <c r="D42" i="5"/>
  <c r="F42" i="5"/>
  <c r="D43" i="5"/>
  <c r="F43" i="5"/>
  <c r="D44" i="5"/>
  <c r="F44" i="5"/>
  <c r="D45" i="5"/>
  <c r="F45" i="5"/>
  <c r="D46" i="5"/>
  <c r="F46" i="5"/>
  <c r="D47" i="5"/>
  <c r="F47" i="5"/>
  <c r="D48" i="5"/>
  <c r="F48" i="5"/>
  <c r="D49" i="5"/>
  <c r="F49" i="5"/>
  <c r="D50" i="5"/>
  <c r="F50" i="5"/>
  <c r="D51" i="5"/>
  <c r="F51" i="5"/>
  <c r="F2" i="5"/>
  <c r="D2" i="5"/>
  <c r="A3" i="5"/>
  <c r="A4" i="5" s="1"/>
  <c r="W3" i="3"/>
  <c r="W4" i="3" s="1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Q109" i="3"/>
  <c r="P109" i="3"/>
  <c r="Q108" i="3"/>
  <c r="P108" i="3"/>
  <c r="Q107" i="3"/>
  <c r="P107" i="3"/>
  <c r="Q106" i="3"/>
  <c r="P106" i="3"/>
  <c r="Q105" i="3"/>
  <c r="P105" i="3"/>
  <c r="Q104" i="3"/>
  <c r="P104" i="3"/>
  <c r="Q103" i="3"/>
  <c r="P103" i="3"/>
  <c r="Q102" i="3"/>
  <c r="P102" i="3"/>
  <c r="Q101" i="3"/>
  <c r="P101" i="3"/>
  <c r="Q100" i="3"/>
  <c r="P100" i="3"/>
  <c r="Q99" i="3"/>
  <c r="P99" i="3"/>
  <c r="Q98" i="3"/>
  <c r="P98" i="3"/>
  <c r="Q97" i="3"/>
  <c r="P97" i="3"/>
  <c r="Q96" i="3"/>
  <c r="P96" i="3"/>
  <c r="Q95" i="3"/>
  <c r="P95" i="3"/>
  <c r="Q94" i="3"/>
  <c r="P94" i="3"/>
  <c r="Q93" i="3"/>
  <c r="P93" i="3"/>
  <c r="Q92" i="3"/>
  <c r="P92" i="3"/>
  <c r="Q91" i="3"/>
  <c r="P91" i="3"/>
  <c r="Q90" i="3"/>
  <c r="P90" i="3"/>
  <c r="Q89" i="3"/>
  <c r="P89" i="3"/>
  <c r="Q88" i="3"/>
  <c r="P88" i="3"/>
  <c r="Q87" i="3"/>
  <c r="P87" i="3"/>
  <c r="Q86" i="3"/>
  <c r="P86" i="3"/>
  <c r="Q85" i="3"/>
  <c r="P85" i="3"/>
  <c r="Q84" i="3"/>
  <c r="P84" i="3"/>
  <c r="Q83" i="3"/>
  <c r="P83" i="3"/>
  <c r="Q82" i="3"/>
  <c r="P82" i="3"/>
  <c r="Q81" i="3"/>
  <c r="P81" i="3"/>
  <c r="Q80" i="3"/>
  <c r="P80" i="3"/>
  <c r="Q79" i="3"/>
  <c r="P79" i="3"/>
  <c r="Q78" i="3"/>
  <c r="P78" i="3"/>
  <c r="Q77" i="3"/>
  <c r="P77" i="3"/>
  <c r="Q76" i="3"/>
  <c r="P76" i="3"/>
  <c r="Q75" i="3"/>
  <c r="P75" i="3"/>
  <c r="Q74" i="3"/>
  <c r="P74" i="3"/>
  <c r="Q73" i="3"/>
  <c r="P73" i="3"/>
  <c r="Q72" i="3"/>
  <c r="P72" i="3"/>
  <c r="Q71" i="3"/>
  <c r="P71" i="3"/>
  <c r="Q70" i="3"/>
  <c r="P70" i="3"/>
  <c r="Q69" i="3"/>
  <c r="P69" i="3"/>
  <c r="Q68" i="3"/>
  <c r="P68" i="3"/>
  <c r="Q67" i="3"/>
  <c r="P67" i="3"/>
  <c r="Q66" i="3"/>
  <c r="P66" i="3"/>
  <c r="Q65" i="3"/>
  <c r="P65" i="3"/>
  <c r="Q64" i="3"/>
  <c r="P64" i="3"/>
  <c r="Q63" i="3"/>
  <c r="P63" i="3"/>
  <c r="Q62" i="3"/>
  <c r="P62" i="3"/>
  <c r="Q61" i="3"/>
  <c r="P61" i="3"/>
  <c r="Q60" i="3"/>
  <c r="P60" i="3"/>
  <c r="Q59" i="3"/>
  <c r="P59" i="3"/>
  <c r="Q58" i="3"/>
  <c r="P58" i="3"/>
  <c r="Q57" i="3"/>
  <c r="P57" i="3"/>
  <c r="Q56" i="3"/>
  <c r="P56" i="3"/>
  <c r="Q55" i="3"/>
  <c r="P55" i="3"/>
  <c r="Q54" i="3"/>
  <c r="P54" i="3"/>
  <c r="Q53" i="3"/>
  <c r="P53" i="3"/>
  <c r="Q52" i="3"/>
  <c r="P52" i="3"/>
  <c r="Q51" i="3"/>
  <c r="P51" i="3"/>
  <c r="Q50" i="3"/>
  <c r="P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P20" i="3"/>
  <c r="Q19" i="3"/>
  <c r="P19" i="3"/>
  <c r="Q18" i="3"/>
  <c r="P18" i="3"/>
  <c r="Q17" i="3"/>
  <c r="P17" i="3"/>
  <c r="Q16" i="3"/>
  <c r="P16" i="3"/>
  <c r="Q15" i="3"/>
  <c r="P15" i="3"/>
  <c r="Q14" i="3"/>
  <c r="P14" i="3"/>
  <c r="Q13" i="3"/>
  <c r="P13" i="3"/>
  <c r="Q12" i="3"/>
  <c r="P12" i="3"/>
  <c r="Q11" i="3"/>
  <c r="P11" i="3"/>
  <c r="Q10" i="3"/>
  <c r="P10" i="3"/>
  <c r="Q9" i="3"/>
  <c r="P9" i="3"/>
  <c r="Q8" i="3"/>
  <c r="P8" i="3"/>
  <c r="Q7" i="3"/>
  <c r="P7" i="3"/>
  <c r="Q6" i="3"/>
  <c r="P6" i="3"/>
  <c r="Q5" i="3"/>
  <c r="P5" i="3"/>
  <c r="Q4" i="3"/>
  <c r="P4" i="3"/>
  <c r="Q3" i="3"/>
  <c r="P3" i="3"/>
  <c r="Q2" i="3"/>
  <c r="P2" i="3"/>
  <c r="R2" i="3" s="1"/>
  <c r="O2" i="3"/>
  <c r="A3" i="3"/>
  <c r="A4" i="3" s="1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D3" i="1"/>
  <c r="E3" i="5" s="1"/>
  <c r="D4" i="1"/>
  <c r="E4" i="5" s="1"/>
  <c r="D5" i="1"/>
  <c r="E5" i="5" s="1"/>
  <c r="D6" i="1"/>
  <c r="E6" i="5" s="1"/>
  <c r="D7" i="1"/>
  <c r="E7" i="5" s="1"/>
  <c r="D8" i="1"/>
  <c r="E8" i="5" s="1"/>
  <c r="D9" i="1"/>
  <c r="E9" i="5" s="1"/>
  <c r="D10" i="1"/>
  <c r="E10" i="5" s="1"/>
  <c r="D11" i="1"/>
  <c r="E11" i="5" s="1"/>
  <c r="D12" i="1"/>
  <c r="E12" i="5" s="1"/>
  <c r="D13" i="1"/>
  <c r="E13" i="5" s="1"/>
  <c r="D14" i="1"/>
  <c r="E14" i="5" s="1"/>
  <c r="D15" i="1"/>
  <c r="E15" i="5" s="1"/>
  <c r="D16" i="1"/>
  <c r="E16" i="5" s="1"/>
  <c r="D17" i="1"/>
  <c r="E17" i="5" s="1"/>
  <c r="D18" i="1"/>
  <c r="E18" i="5" s="1"/>
  <c r="D19" i="1"/>
  <c r="E19" i="5" s="1"/>
  <c r="D20" i="1"/>
  <c r="E20" i="5" s="1"/>
  <c r="D21" i="1"/>
  <c r="E21" i="5" s="1"/>
  <c r="D22" i="1"/>
  <c r="E22" i="5" s="1"/>
  <c r="D23" i="1"/>
  <c r="E23" i="5" s="1"/>
  <c r="D24" i="1"/>
  <c r="E24" i="5" s="1"/>
  <c r="D25" i="1"/>
  <c r="E25" i="5" s="1"/>
  <c r="D26" i="1"/>
  <c r="E26" i="5" s="1"/>
  <c r="D27" i="1"/>
  <c r="E27" i="5" s="1"/>
  <c r="D28" i="1"/>
  <c r="E28" i="5" s="1"/>
  <c r="D29" i="1"/>
  <c r="E29" i="5" s="1"/>
  <c r="D30" i="1"/>
  <c r="E30" i="5" s="1"/>
  <c r="D31" i="1"/>
  <c r="E31" i="5" s="1"/>
  <c r="D32" i="1"/>
  <c r="E32" i="5" s="1"/>
  <c r="D33" i="1"/>
  <c r="E33" i="5" s="1"/>
  <c r="D34" i="1"/>
  <c r="E34" i="5" s="1"/>
  <c r="D35" i="1"/>
  <c r="E35" i="5" s="1"/>
  <c r="D36" i="1"/>
  <c r="E36" i="5" s="1"/>
  <c r="D37" i="1"/>
  <c r="E37" i="5" s="1"/>
  <c r="D38" i="1"/>
  <c r="E38" i="5" s="1"/>
  <c r="D39" i="1"/>
  <c r="E39" i="5" s="1"/>
  <c r="D40" i="1"/>
  <c r="E40" i="5" s="1"/>
  <c r="D41" i="1"/>
  <c r="E41" i="5" s="1"/>
  <c r="D42" i="1"/>
  <c r="E42" i="5" s="1"/>
  <c r="D43" i="1"/>
  <c r="E43" i="5" s="1"/>
  <c r="D44" i="1"/>
  <c r="E44" i="5" s="1"/>
  <c r="D45" i="1"/>
  <c r="E45" i="5" s="1"/>
  <c r="D46" i="1"/>
  <c r="E46" i="5" s="1"/>
  <c r="D47" i="1"/>
  <c r="E47" i="5" s="1"/>
  <c r="D48" i="1"/>
  <c r="E48" i="5" s="1"/>
  <c r="D49" i="1"/>
  <c r="E49" i="5" s="1"/>
  <c r="D50" i="1"/>
  <c r="E50" i="5" s="1"/>
  <c r="D51" i="1"/>
  <c r="E51" i="5" s="1"/>
  <c r="D2" i="1"/>
  <c r="F2" i="1" s="1"/>
  <c r="G2" i="5" s="1"/>
  <c r="C2" i="6" s="1"/>
  <c r="D2" i="6" s="1"/>
  <c r="E4" i="1"/>
  <c r="F4" i="5" s="1"/>
  <c r="E3" i="1"/>
  <c r="F3" i="5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S5" i="1"/>
  <c r="S4" i="1"/>
  <c r="K2" i="1"/>
  <c r="J3" i="1" s="1"/>
  <c r="L2" i="1"/>
  <c r="N2" i="1" s="1"/>
  <c r="M2" i="1"/>
  <c r="P2" i="1" s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I7" i="15" l="1"/>
  <c r="I8" i="15"/>
  <c r="I6" i="15"/>
  <c r="K52" i="1"/>
  <c r="P52" i="1" s="1"/>
  <c r="N52" i="1"/>
  <c r="F51" i="1"/>
  <c r="G51" i="5" s="1"/>
  <c r="C51" i="6" s="1"/>
  <c r="F47" i="1"/>
  <c r="G47" i="5" s="1"/>
  <c r="C47" i="6" s="1"/>
  <c r="F39" i="1"/>
  <c r="G39" i="5" s="1"/>
  <c r="C39" i="6" s="1"/>
  <c r="F35" i="1"/>
  <c r="G35" i="5" s="1"/>
  <c r="C35" i="6" s="1"/>
  <c r="F27" i="1"/>
  <c r="G27" i="5" s="1"/>
  <c r="C27" i="6" s="1"/>
  <c r="F23" i="1"/>
  <c r="G23" i="5" s="1"/>
  <c r="C23" i="6" s="1"/>
  <c r="F50" i="1"/>
  <c r="G50" i="5" s="1"/>
  <c r="C50" i="6" s="1"/>
  <c r="F46" i="1"/>
  <c r="G46" i="5" s="1"/>
  <c r="C46" i="6" s="1"/>
  <c r="F42" i="1"/>
  <c r="G42" i="5" s="1"/>
  <c r="C42" i="6" s="1"/>
  <c r="F38" i="1"/>
  <c r="G38" i="5" s="1"/>
  <c r="C38" i="6" s="1"/>
  <c r="F34" i="1"/>
  <c r="G34" i="5" s="1"/>
  <c r="C34" i="6" s="1"/>
  <c r="F30" i="1"/>
  <c r="G30" i="5" s="1"/>
  <c r="C30" i="6" s="1"/>
  <c r="F26" i="1"/>
  <c r="G26" i="5" s="1"/>
  <c r="C26" i="6" s="1"/>
  <c r="F22" i="1"/>
  <c r="G22" i="5" s="1"/>
  <c r="C22" i="6" s="1"/>
  <c r="F18" i="1"/>
  <c r="G18" i="5" s="1"/>
  <c r="C18" i="6" s="1"/>
  <c r="F14" i="1"/>
  <c r="G14" i="5" s="1"/>
  <c r="C14" i="6" s="1"/>
  <c r="F49" i="1"/>
  <c r="G49" i="5" s="1"/>
  <c r="C49" i="6" s="1"/>
  <c r="F45" i="1"/>
  <c r="G45" i="5" s="1"/>
  <c r="C45" i="6" s="1"/>
  <c r="F41" i="1"/>
  <c r="G41" i="5" s="1"/>
  <c r="C41" i="6" s="1"/>
  <c r="F37" i="1"/>
  <c r="G37" i="5" s="1"/>
  <c r="C37" i="6" s="1"/>
  <c r="F33" i="1"/>
  <c r="G33" i="5" s="1"/>
  <c r="C33" i="6" s="1"/>
  <c r="F29" i="1"/>
  <c r="G29" i="5" s="1"/>
  <c r="C29" i="6" s="1"/>
  <c r="F25" i="1"/>
  <c r="G25" i="5" s="1"/>
  <c r="C25" i="6" s="1"/>
  <c r="F21" i="1"/>
  <c r="G21" i="5" s="1"/>
  <c r="C21" i="6" s="1"/>
  <c r="F17" i="1"/>
  <c r="G17" i="5" s="1"/>
  <c r="C17" i="6" s="1"/>
  <c r="F13" i="1"/>
  <c r="G13" i="5" s="1"/>
  <c r="C13" i="6" s="1"/>
  <c r="F3" i="1"/>
  <c r="G3" i="5" s="1"/>
  <c r="C3" i="6" s="1"/>
  <c r="D3" i="6" s="1"/>
  <c r="E2" i="5"/>
  <c r="B2" i="5" s="1"/>
  <c r="F43" i="1"/>
  <c r="G43" i="5" s="1"/>
  <c r="C43" i="6" s="1"/>
  <c r="F31" i="1"/>
  <c r="G31" i="5" s="1"/>
  <c r="C31" i="6" s="1"/>
  <c r="F19" i="1"/>
  <c r="G19" i="5" s="1"/>
  <c r="C19" i="6" s="1"/>
  <c r="F15" i="1"/>
  <c r="G15" i="5" s="1"/>
  <c r="C15" i="6" s="1"/>
  <c r="F48" i="1"/>
  <c r="G48" i="5" s="1"/>
  <c r="C48" i="6" s="1"/>
  <c r="F44" i="1"/>
  <c r="G44" i="5" s="1"/>
  <c r="C44" i="6" s="1"/>
  <c r="F40" i="1"/>
  <c r="G40" i="5" s="1"/>
  <c r="C40" i="6" s="1"/>
  <c r="F36" i="1"/>
  <c r="G36" i="5" s="1"/>
  <c r="C36" i="6" s="1"/>
  <c r="F32" i="1"/>
  <c r="G32" i="5" s="1"/>
  <c r="C32" i="6" s="1"/>
  <c r="F28" i="1"/>
  <c r="G28" i="5" s="1"/>
  <c r="C28" i="6" s="1"/>
  <c r="F24" i="1"/>
  <c r="G24" i="5" s="1"/>
  <c r="C24" i="6" s="1"/>
  <c r="F20" i="1"/>
  <c r="G20" i="5" s="1"/>
  <c r="C20" i="6" s="1"/>
  <c r="F16" i="1"/>
  <c r="G16" i="5" s="1"/>
  <c r="C16" i="6" s="1"/>
  <c r="F12" i="1"/>
  <c r="G12" i="5" s="1"/>
  <c r="C12" i="6" s="1"/>
  <c r="F4" i="1"/>
  <c r="G4" i="5" s="1"/>
  <c r="C4" i="6" s="1"/>
  <c r="B9" i="15"/>
  <c r="I9" i="15" s="1"/>
  <c r="H41" i="2"/>
  <c r="H54" i="2"/>
  <c r="H53" i="2"/>
  <c r="H30" i="2"/>
  <c r="H29" i="2"/>
  <c r="H25" i="2"/>
  <c r="H50" i="2"/>
  <c r="H49" i="2"/>
  <c r="H46" i="2"/>
  <c r="H45" i="2"/>
  <c r="H38" i="2"/>
  <c r="H37" i="2"/>
  <c r="H34" i="2"/>
  <c r="H33" i="2"/>
  <c r="H22" i="2"/>
  <c r="H21" i="2"/>
  <c r="H18" i="2"/>
  <c r="H17" i="2"/>
  <c r="H14" i="2"/>
  <c r="H13" i="2"/>
  <c r="F4" i="12"/>
  <c r="F3" i="12"/>
  <c r="G3" i="12" s="1"/>
  <c r="G4" i="12"/>
  <c r="O3" i="12"/>
  <c r="L3" i="12"/>
  <c r="Q3" i="12" s="1"/>
  <c r="A4" i="12"/>
  <c r="R2" i="7"/>
  <c r="A5" i="7"/>
  <c r="F6" i="7" s="1"/>
  <c r="G6" i="7" s="1"/>
  <c r="G3" i="7"/>
  <c r="R3" i="7"/>
  <c r="L4" i="7"/>
  <c r="A6" i="7"/>
  <c r="P3" i="7"/>
  <c r="F4" i="7"/>
  <c r="G4" i="7" s="1"/>
  <c r="A5" i="5"/>
  <c r="T2" i="3"/>
  <c r="N3" i="3"/>
  <c r="A5" i="3"/>
  <c r="E10" i="1"/>
  <c r="F10" i="5" s="1"/>
  <c r="E9" i="1"/>
  <c r="F9" i="5" s="1"/>
  <c r="E5" i="1"/>
  <c r="F5" i="5" s="1"/>
  <c r="E8" i="1"/>
  <c r="F8" i="5" s="1"/>
  <c r="E6" i="1"/>
  <c r="F6" i="5" s="1"/>
  <c r="E11" i="1"/>
  <c r="F11" i="5" s="1"/>
  <c r="E7" i="1"/>
  <c r="F7" i="5" s="1"/>
  <c r="K3" i="1"/>
  <c r="P3" i="1" s="1"/>
  <c r="N3" i="1"/>
  <c r="J53" i="1" l="1"/>
  <c r="F7" i="1"/>
  <c r="G7" i="5" s="1"/>
  <c r="C7" i="6" s="1"/>
  <c r="F5" i="1"/>
  <c r="G5" i="5" s="1"/>
  <c r="C5" i="6" s="1"/>
  <c r="F11" i="1"/>
  <c r="G11" i="5" s="1"/>
  <c r="C11" i="6" s="1"/>
  <c r="F9" i="1"/>
  <c r="G9" i="5" s="1"/>
  <c r="C9" i="6" s="1"/>
  <c r="F10" i="1"/>
  <c r="G10" i="5" s="1"/>
  <c r="C10" i="6" s="1"/>
  <c r="F6" i="1"/>
  <c r="G6" i="5" s="1"/>
  <c r="C6" i="6" s="1"/>
  <c r="F8" i="1"/>
  <c r="G8" i="5" s="1"/>
  <c r="C8" i="6" s="1"/>
  <c r="D5" i="2"/>
  <c r="J2" i="3"/>
  <c r="I2" i="3" s="1"/>
  <c r="B10" i="15"/>
  <c r="I10" i="15" s="1"/>
  <c r="K4" i="12"/>
  <c r="E5" i="12"/>
  <c r="F5" i="12" s="1"/>
  <c r="G5" i="12" s="1"/>
  <c r="A5" i="12"/>
  <c r="D4" i="6"/>
  <c r="M4" i="7"/>
  <c r="R4" i="7" s="1"/>
  <c r="P4" i="7"/>
  <c r="A7" i="7"/>
  <c r="F7" i="7"/>
  <c r="G7" i="7" s="1"/>
  <c r="A6" i="5"/>
  <c r="O3" i="3"/>
  <c r="T3" i="3" s="1"/>
  <c r="R3" i="3"/>
  <c r="A6" i="3"/>
  <c r="J4" i="1"/>
  <c r="J54" i="1" l="1"/>
  <c r="N53" i="1"/>
  <c r="K53" i="1"/>
  <c r="P53" i="1" s="1"/>
  <c r="B11" i="15"/>
  <c r="I11" i="15" s="1"/>
  <c r="E6" i="12"/>
  <c r="F6" i="12" s="1"/>
  <c r="G6" i="12" s="1"/>
  <c r="A6" i="12"/>
  <c r="L4" i="12"/>
  <c r="Q4" i="12" s="1"/>
  <c r="O4" i="12"/>
  <c r="D5" i="6"/>
  <c r="A8" i="7"/>
  <c r="F8" i="7"/>
  <c r="G8" i="7" s="1"/>
  <c r="L5" i="7"/>
  <c r="A7" i="5"/>
  <c r="N4" i="3"/>
  <c r="R4" i="3" s="1"/>
  <c r="O4" i="3"/>
  <c r="T4" i="3" s="1"/>
  <c r="A7" i="3"/>
  <c r="N4" i="1"/>
  <c r="K4" i="1"/>
  <c r="J55" i="1" l="1"/>
  <c r="K54" i="1"/>
  <c r="P54" i="1" s="1"/>
  <c r="N54" i="1"/>
  <c r="B12" i="15"/>
  <c r="I12" i="15" s="1"/>
  <c r="K5" i="12"/>
  <c r="E7" i="12"/>
  <c r="F7" i="12" s="1"/>
  <c r="G7" i="12" s="1"/>
  <c r="A7" i="12"/>
  <c r="D6" i="6"/>
  <c r="F9" i="7"/>
  <c r="G9" i="7" s="1"/>
  <c r="A9" i="7"/>
  <c r="M5" i="7"/>
  <c r="R5" i="7" s="1"/>
  <c r="L6" i="7"/>
  <c r="P5" i="7"/>
  <c r="A8" i="5"/>
  <c r="N5" i="3"/>
  <c r="A8" i="3"/>
  <c r="P4" i="1"/>
  <c r="J5" i="1"/>
  <c r="K55" i="1" l="1"/>
  <c r="P55" i="1" s="1"/>
  <c r="J56" i="1"/>
  <c r="N55" i="1"/>
  <c r="B13" i="15"/>
  <c r="I13" i="15" s="1"/>
  <c r="L5" i="12"/>
  <c r="Q5" i="12" s="1"/>
  <c r="O5" i="12"/>
  <c r="E8" i="12"/>
  <c r="F8" i="12" s="1"/>
  <c r="G8" i="12" s="1"/>
  <c r="A8" i="12"/>
  <c r="D7" i="6"/>
  <c r="M6" i="7"/>
  <c r="R6" i="7" s="1"/>
  <c r="P6" i="7"/>
  <c r="A10" i="7"/>
  <c r="F10" i="7"/>
  <c r="G10" i="7" s="1"/>
  <c r="A9" i="5"/>
  <c r="O5" i="3"/>
  <c r="T5" i="3" s="1"/>
  <c r="R5" i="3"/>
  <c r="A9" i="3"/>
  <c r="K5" i="1"/>
  <c r="P5" i="1" s="1"/>
  <c r="N5" i="1"/>
  <c r="K56" i="1" l="1"/>
  <c r="P56" i="1" s="1"/>
  <c r="J57" i="1"/>
  <c r="N56" i="1"/>
  <c r="B14" i="15"/>
  <c r="I14" i="15" s="1"/>
  <c r="K6" i="12"/>
  <c r="L6" i="12" s="1"/>
  <c r="Q6" i="12" s="1"/>
  <c r="E9" i="12"/>
  <c r="F9" i="12" s="1"/>
  <c r="G9" i="12" s="1"/>
  <c r="A9" i="12"/>
  <c r="O6" i="12"/>
  <c r="D8" i="6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F11" i="7"/>
  <c r="G11" i="7" s="1"/>
  <c r="L7" i="7"/>
  <c r="A10" i="5"/>
  <c r="N6" i="3"/>
  <c r="A10" i="3"/>
  <c r="J6" i="1"/>
  <c r="N6" i="1" s="1"/>
  <c r="N57" i="1" l="1"/>
  <c r="K57" i="1"/>
  <c r="P57" i="1" s="1"/>
  <c r="B15" i="15"/>
  <c r="I15" i="15" s="1"/>
  <c r="K7" i="12"/>
  <c r="E10" i="12"/>
  <c r="F10" i="12" s="1"/>
  <c r="G10" i="12" s="1"/>
  <c r="A10" i="12"/>
  <c r="D9" i="6"/>
  <c r="M7" i="7"/>
  <c r="R7" i="7" s="1"/>
  <c r="P7" i="7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O6" i="3"/>
  <c r="T6" i="3" s="1"/>
  <c r="R6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K6" i="1"/>
  <c r="P6" i="1" s="1"/>
  <c r="J58" i="1" l="1"/>
  <c r="J7" i="1"/>
  <c r="K7" i="1" s="1"/>
  <c r="P7" i="1" s="1"/>
  <c r="B16" i="15"/>
  <c r="I16" i="15" s="1"/>
  <c r="E11" i="12"/>
  <c r="F11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L7" i="12"/>
  <c r="Q7" i="12" s="1"/>
  <c r="O7" i="12"/>
  <c r="D10" i="6"/>
  <c r="L8" i="7"/>
  <c r="N7" i="3"/>
  <c r="O7" i="3" s="1"/>
  <c r="T7" i="3" s="1"/>
  <c r="N7" i="1"/>
  <c r="J59" i="1" l="1"/>
  <c r="K58" i="1"/>
  <c r="P58" i="1" s="1"/>
  <c r="N58" i="1"/>
  <c r="B17" i="15"/>
  <c r="I17" i="15" s="1"/>
  <c r="K8" i="12"/>
  <c r="D11" i="6"/>
  <c r="P8" i="7"/>
  <c r="M8" i="7"/>
  <c r="R8" i="7" s="1"/>
  <c r="L9" i="7"/>
  <c r="J8" i="1"/>
  <c r="N8" i="1" s="1"/>
  <c r="R7" i="3"/>
  <c r="N8" i="3"/>
  <c r="R8" i="3" s="1"/>
  <c r="O8" i="3"/>
  <c r="T8" i="3" s="1"/>
  <c r="N9" i="3"/>
  <c r="K59" i="1" l="1"/>
  <c r="P59" i="1" s="1"/>
  <c r="N59" i="1"/>
  <c r="K8" i="1"/>
  <c r="P8" i="1" s="1"/>
  <c r="B18" i="15"/>
  <c r="I18" i="15" s="1"/>
  <c r="L8" i="12"/>
  <c r="Q8" i="12" s="1"/>
  <c r="O8" i="12"/>
  <c r="D12" i="6"/>
  <c r="M9" i="7"/>
  <c r="R9" i="7" s="1"/>
  <c r="P9" i="7"/>
  <c r="O9" i="3"/>
  <c r="T9" i="3" s="1"/>
  <c r="R9" i="3"/>
  <c r="J9" i="1"/>
  <c r="J60" i="1" l="1"/>
  <c r="B19" i="15"/>
  <c r="I19" i="15" s="1"/>
  <c r="K9" i="12"/>
  <c r="K10" i="12"/>
  <c r="L9" i="12"/>
  <c r="Q9" i="12" s="1"/>
  <c r="O9" i="12"/>
  <c r="D13" i="6"/>
  <c r="L10" i="7"/>
  <c r="N10" i="3"/>
  <c r="O10" i="3" s="1"/>
  <c r="T10" i="3" s="1"/>
  <c r="N9" i="1"/>
  <c r="K9" i="1"/>
  <c r="K60" i="1" l="1"/>
  <c r="P60" i="1" s="1"/>
  <c r="J61" i="1"/>
  <c r="N60" i="1"/>
  <c r="B20" i="15"/>
  <c r="I20" i="15" s="1"/>
  <c r="L10" i="12"/>
  <c r="Q10" i="12" s="1"/>
  <c r="O10" i="12"/>
  <c r="D14" i="6"/>
  <c r="M10" i="7"/>
  <c r="R10" i="7" s="1"/>
  <c r="P10" i="7"/>
  <c r="R10" i="3"/>
  <c r="N11" i="3"/>
  <c r="O11" i="3" s="1"/>
  <c r="T11" i="3" s="1"/>
  <c r="P9" i="1"/>
  <c r="J10" i="1"/>
  <c r="N61" i="1" l="1"/>
  <c r="K61" i="1"/>
  <c r="P61" i="1" s="1"/>
  <c r="B21" i="15"/>
  <c r="I21" i="15" s="1"/>
  <c r="K11" i="12"/>
  <c r="D15" i="6"/>
  <c r="R11" i="3"/>
  <c r="L11" i="7"/>
  <c r="N12" i="3"/>
  <c r="O12" i="3" s="1"/>
  <c r="T12" i="3" s="1"/>
  <c r="R12" i="3"/>
  <c r="N10" i="1"/>
  <c r="K10" i="1"/>
  <c r="P10" i="1" s="1"/>
  <c r="J62" i="1" l="1"/>
  <c r="B22" i="15"/>
  <c r="I22" i="15" s="1"/>
  <c r="L11" i="12"/>
  <c r="Q11" i="12" s="1"/>
  <c r="O11" i="12"/>
  <c r="D16" i="6"/>
  <c r="M11" i="7"/>
  <c r="R11" i="7" s="1"/>
  <c r="P11" i="7"/>
  <c r="N13" i="3"/>
  <c r="O13" i="3" s="1"/>
  <c r="T13" i="3" s="1"/>
  <c r="J11" i="1"/>
  <c r="N11" i="1" s="1"/>
  <c r="K62" i="1" l="1"/>
  <c r="P62" i="1" s="1"/>
  <c r="N62" i="1"/>
  <c r="B23" i="15"/>
  <c r="I23" i="15" s="1"/>
  <c r="K12" i="12"/>
  <c r="D17" i="6"/>
  <c r="L12" i="7"/>
  <c r="R13" i="3"/>
  <c r="N14" i="3"/>
  <c r="O14" i="3"/>
  <c r="T14" i="3" s="1"/>
  <c r="K11" i="1"/>
  <c r="P11" i="1" s="1"/>
  <c r="J63" i="1" l="1"/>
  <c r="B24" i="15"/>
  <c r="I24" i="15" s="1"/>
  <c r="L12" i="12"/>
  <c r="Q12" i="12" s="1"/>
  <c r="O12" i="12"/>
  <c r="D18" i="6"/>
  <c r="N15" i="3"/>
  <c r="R14" i="3"/>
  <c r="M12" i="7"/>
  <c r="R12" i="7" s="1"/>
  <c r="P12" i="7"/>
  <c r="J12" i="1"/>
  <c r="O15" i="3"/>
  <c r="T15" i="3" s="1"/>
  <c r="R15" i="3"/>
  <c r="N12" i="1"/>
  <c r="K12" i="1"/>
  <c r="P12" i="1" s="1"/>
  <c r="J13" i="1"/>
  <c r="K63" i="1" l="1"/>
  <c r="P63" i="1" s="1"/>
  <c r="N63" i="1"/>
  <c r="B25" i="15"/>
  <c r="I25" i="15" s="1"/>
  <c r="K13" i="12"/>
  <c r="K14" i="12"/>
  <c r="L13" i="12"/>
  <c r="Q13" i="12" s="1"/>
  <c r="O13" i="12"/>
  <c r="D19" i="6"/>
  <c r="L13" i="7"/>
  <c r="N16" i="3"/>
  <c r="O16" i="3" s="1"/>
  <c r="T16" i="3" s="1"/>
  <c r="K13" i="1"/>
  <c r="N13" i="1"/>
  <c r="J64" i="1" l="1"/>
  <c r="B26" i="15"/>
  <c r="I26" i="15" s="1"/>
  <c r="L14" i="12"/>
  <c r="Q14" i="12" s="1"/>
  <c r="O14" i="12"/>
  <c r="D20" i="6"/>
  <c r="M13" i="7"/>
  <c r="R13" i="7" s="1"/>
  <c r="P13" i="7"/>
  <c r="R16" i="3"/>
  <c r="N17" i="3"/>
  <c r="O17" i="3" s="1"/>
  <c r="T17" i="3" s="1"/>
  <c r="P13" i="1"/>
  <c r="J14" i="1"/>
  <c r="K64" i="1" l="1"/>
  <c r="P64" i="1" s="1"/>
  <c r="J65" i="1"/>
  <c r="N64" i="1"/>
  <c r="B27" i="15"/>
  <c r="I27" i="15" s="1"/>
  <c r="K15" i="12"/>
  <c r="K16" i="12" s="1"/>
  <c r="L15" i="12"/>
  <c r="Q15" i="12" s="1"/>
  <c r="O15" i="12"/>
  <c r="D21" i="6"/>
  <c r="R17" i="3"/>
  <c r="L14" i="7"/>
  <c r="N18" i="3"/>
  <c r="N14" i="1"/>
  <c r="K14" i="1"/>
  <c r="P14" i="1" s="1"/>
  <c r="J15" i="1"/>
  <c r="N15" i="1" s="1"/>
  <c r="N65" i="1" l="1"/>
  <c r="K65" i="1"/>
  <c r="P65" i="1" s="1"/>
  <c r="B28" i="15"/>
  <c r="I28" i="15" s="1"/>
  <c r="L16" i="12"/>
  <c r="Q16" i="12" s="1"/>
  <c r="O16" i="12"/>
  <c r="D22" i="6"/>
  <c r="M14" i="7"/>
  <c r="R14" i="7" s="1"/>
  <c r="P14" i="7"/>
  <c r="O18" i="3"/>
  <c r="T18" i="3" s="1"/>
  <c r="R18" i="3"/>
  <c r="K15" i="1"/>
  <c r="P15" i="1" s="1"/>
  <c r="J66" i="1" l="1"/>
  <c r="B29" i="15"/>
  <c r="I29" i="15" s="1"/>
  <c r="K17" i="12"/>
  <c r="L17" i="12"/>
  <c r="Q17" i="12" s="1"/>
  <c r="O17" i="12"/>
  <c r="D23" i="6"/>
  <c r="L15" i="7"/>
  <c r="J16" i="1"/>
  <c r="K16" i="1" s="1"/>
  <c r="P16" i="1" s="1"/>
  <c r="N19" i="3"/>
  <c r="K66" i="1" l="1"/>
  <c r="P66" i="1" s="1"/>
  <c r="N66" i="1"/>
  <c r="N16" i="1"/>
  <c r="B30" i="15"/>
  <c r="I30" i="15" s="1"/>
  <c r="K18" i="12"/>
  <c r="D24" i="6"/>
  <c r="M15" i="7"/>
  <c r="R15" i="7" s="1"/>
  <c r="P15" i="7"/>
  <c r="O19" i="3"/>
  <c r="T19" i="3" s="1"/>
  <c r="R19" i="3"/>
  <c r="J17" i="1"/>
  <c r="J67" i="1" l="1"/>
  <c r="B31" i="15"/>
  <c r="I31" i="15" s="1"/>
  <c r="K19" i="12"/>
  <c r="L18" i="12"/>
  <c r="Q18" i="12" s="1"/>
  <c r="O18" i="12"/>
  <c r="D25" i="6"/>
  <c r="L16" i="7"/>
  <c r="N20" i="3"/>
  <c r="N17" i="1"/>
  <c r="K17" i="1"/>
  <c r="P17" i="1" s="1"/>
  <c r="K67" i="1" l="1"/>
  <c r="P67" i="1" s="1"/>
  <c r="J68" i="1"/>
  <c r="N67" i="1"/>
  <c r="B32" i="15"/>
  <c r="I32" i="15" s="1"/>
  <c r="L19" i="12"/>
  <c r="Q19" i="12" s="1"/>
  <c r="O19" i="12"/>
  <c r="D26" i="6"/>
  <c r="M16" i="7"/>
  <c r="R16" i="7" s="1"/>
  <c r="P16" i="7"/>
  <c r="O20" i="3"/>
  <c r="T20" i="3" s="1"/>
  <c r="R20" i="3"/>
  <c r="J18" i="1"/>
  <c r="K68" i="1" l="1"/>
  <c r="P68" i="1" s="1"/>
  <c r="N68" i="1"/>
  <c r="B33" i="15"/>
  <c r="I33" i="15" s="1"/>
  <c r="K20" i="12"/>
  <c r="D27" i="6"/>
  <c r="L17" i="7"/>
  <c r="N21" i="3"/>
  <c r="K18" i="1"/>
  <c r="P18" i="1" s="1"/>
  <c r="N18" i="1"/>
  <c r="J69" i="1" l="1"/>
  <c r="B34" i="15"/>
  <c r="I34" i="15" s="1"/>
  <c r="L20" i="12"/>
  <c r="Q20" i="12" s="1"/>
  <c r="O20" i="12"/>
  <c r="D28" i="6"/>
  <c r="M17" i="7"/>
  <c r="R17" i="7" s="1"/>
  <c r="P17" i="7"/>
  <c r="O21" i="3"/>
  <c r="T21" i="3" s="1"/>
  <c r="R21" i="3"/>
  <c r="J19" i="1"/>
  <c r="N19" i="1" s="1"/>
  <c r="N69" i="1" l="1"/>
  <c r="K69" i="1"/>
  <c r="P69" i="1" s="1"/>
  <c r="B35" i="15"/>
  <c r="I35" i="15" s="1"/>
  <c r="K21" i="12"/>
  <c r="L21" i="12"/>
  <c r="Q21" i="12" s="1"/>
  <c r="O21" i="12"/>
  <c r="L18" i="7"/>
  <c r="D29" i="6"/>
  <c r="M18" i="7"/>
  <c r="R18" i="7" s="1"/>
  <c r="P18" i="7"/>
  <c r="K19" i="1"/>
  <c r="P19" i="1" s="1"/>
  <c r="N22" i="3"/>
  <c r="O22" i="3" s="1"/>
  <c r="T22" i="3" s="1"/>
  <c r="J70" i="1" l="1"/>
  <c r="J20" i="1"/>
  <c r="B36" i="15"/>
  <c r="I36" i="15" s="1"/>
  <c r="K22" i="12"/>
  <c r="D30" i="6"/>
  <c r="R22" i="3"/>
  <c r="L19" i="7"/>
  <c r="N23" i="3"/>
  <c r="R23" i="3" s="1"/>
  <c r="O23" i="3"/>
  <c r="T23" i="3" s="1"/>
  <c r="K20" i="1"/>
  <c r="P20" i="1" s="1"/>
  <c r="N20" i="1"/>
  <c r="K70" i="1" l="1"/>
  <c r="P70" i="1" s="1"/>
  <c r="N70" i="1"/>
  <c r="B37" i="15"/>
  <c r="I37" i="15" s="1"/>
  <c r="L22" i="12"/>
  <c r="Q22" i="12" s="1"/>
  <c r="K23" i="12"/>
  <c r="O22" i="12"/>
  <c r="D31" i="6"/>
  <c r="M19" i="7"/>
  <c r="R19" i="7" s="1"/>
  <c r="P19" i="7"/>
  <c r="N24" i="3"/>
  <c r="J21" i="1"/>
  <c r="N21" i="1" s="1"/>
  <c r="J71" i="1" l="1"/>
  <c r="B38" i="15"/>
  <c r="I38" i="15" s="1"/>
  <c r="L23" i="12"/>
  <c r="Q23" i="12" s="1"/>
  <c r="O23" i="12"/>
  <c r="D32" i="6"/>
  <c r="B32" i="6"/>
  <c r="F32" i="3" s="1"/>
  <c r="D32" i="3" s="1"/>
  <c r="L20" i="7"/>
  <c r="O24" i="3"/>
  <c r="T24" i="3" s="1"/>
  <c r="R24" i="3"/>
  <c r="K21" i="1"/>
  <c r="P21" i="1" s="1"/>
  <c r="K71" i="1" l="1"/>
  <c r="P71" i="1" s="1"/>
  <c r="N71" i="1"/>
  <c r="B39" i="15"/>
  <c r="I39" i="15" s="1"/>
  <c r="K24" i="12"/>
  <c r="F35" i="2"/>
  <c r="D33" i="6"/>
  <c r="B33" i="6"/>
  <c r="F33" i="3" s="1"/>
  <c r="D33" i="3" s="1"/>
  <c r="M20" i="7"/>
  <c r="R20" i="7" s="1"/>
  <c r="P20" i="7"/>
  <c r="N25" i="3"/>
  <c r="J22" i="1"/>
  <c r="N22" i="1" s="1"/>
  <c r="J72" i="1" l="1"/>
  <c r="B40" i="15"/>
  <c r="I40" i="15" s="1"/>
  <c r="L24" i="12"/>
  <c r="Q24" i="12" s="1"/>
  <c r="K25" i="12"/>
  <c r="O24" i="12"/>
  <c r="F36" i="2"/>
  <c r="D34" i="6"/>
  <c r="B34" i="6"/>
  <c r="F34" i="3" s="1"/>
  <c r="D34" i="3" s="1"/>
  <c r="L21" i="7"/>
  <c r="O25" i="3"/>
  <c r="T25" i="3" s="1"/>
  <c r="R25" i="3"/>
  <c r="K22" i="1"/>
  <c r="P22" i="1" s="1"/>
  <c r="K72" i="1" l="1"/>
  <c r="P72" i="1" s="1"/>
  <c r="J73" i="1"/>
  <c r="N72" i="1"/>
  <c r="B41" i="15"/>
  <c r="I41" i="15" s="1"/>
  <c r="L25" i="12"/>
  <c r="Q25" i="12" s="1"/>
  <c r="K26" i="12"/>
  <c r="O25" i="12"/>
  <c r="F37" i="2"/>
  <c r="D35" i="6"/>
  <c r="B35" i="6"/>
  <c r="F35" i="3" s="1"/>
  <c r="D35" i="3" s="1"/>
  <c r="M21" i="7"/>
  <c r="R21" i="7" s="1"/>
  <c r="P21" i="7"/>
  <c r="N26" i="3"/>
  <c r="J23" i="1"/>
  <c r="K23" i="1" s="1"/>
  <c r="P23" i="1" s="1"/>
  <c r="N73" i="1" l="1"/>
  <c r="K73" i="1"/>
  <c r="P73" i="1" s="1"/>
  <c r="B42" i="15"/>
  <c r="I42" i="15" s="1"/>
  <c r="L26" i="12"/>
  <c r="Q26" i="12" s="1"/>
  <c r="K27" i="12"/>
  <c r="O26" i="12"/>
  <c r="F38" i="2"/>
  <c r="D36" i="6"/>
  <c r="B36" i="6"/>
  <c r="F36" i="3" s="1"/>
  <c r="D36" i="3" s="1"/>
  <c r="L22" i="7"/>
  <c r="N23" i="1"/>
  <c r="R26" i="3"/>
  <c r="O26" i="3"/>
  <c r="T26" i="3" s="1"/>
  <c r="J24" i="1"/>
  <c r="J74" i="1" l="1"/>
  <c r="B43" i="15"/>
  <c r="I43" i="15" s="1"/>
  <c r="L27" i="12"/>
  <c r="Q27" i="12" s="1"/>
  <c r="K28" i="12"/>
  <c r="O27" i="12"/>
  <c r="F39" i="2"/>
  <c r="D37" i="6"/>
  <c r="B37" i="6"/>
  <c r="F37" i="3" s="1"/>
  <c r="D37" i="3" s="1"/>
  <c r="M22" i="7"/>
  <c r="R22" i="7" s="1"/>
  <c r="P22" i="7"/>
  <c r="N27" i="3"/>
  <c r="N24" i="1"/>
  <c r="K24" i="1"/>
  <c r="P24" i="1" s="1"/>
  <c r="J75" i="1" l="1"/>
  <c r="K74" i="1"/>
  <c r="P74" i="1" s="1"/>
  <c r="N74" i="1"/>
  <c r="B44" i="15"/>
  <c r="I44" i="15" s="1"/>
  <c r="L28" i="12"/>
  <c r="Q28" i="12" s="1"/>
  <c r="O28" i="12"/>
  <c r="D38" i="6"/>
  <c r="B38" i="6"/>
  <c r="F38" i="3" s="1"/>
  <c r="D38" i="3" s="1"/>
  <c r="F40" i="2"/>
  <c r="L23" i="7"/>
  <c r="O27" i="3"/>
  <c r="T27" i="3" s="1"/>
  <c r="R27" i="3"/>
  <c r="J25" i="1"/>
  <c r="K75" i="1" l="1"/>
  <c r="P75" i="1" s="1"/>
  <c r="J76" i="1"/>
  <c r="N75" i="1"/>
  <c r="B45" i="15"/>
  <c r="I45" i="15" s="1"/>
  <c r="K29" i="12"/>
  <c r="L29" i="12"/>
  <c r="Q29" i="12" s="1"/>
  <c r="O29" i="12"/>
  <c r="F41" i="2"/>
  <c r="D39" i="6"/>
  <c r="B39" i="6"/>
  <c r="F39" i="3" s="1"/>
  <c r="D39" i="3" s="1"/>
  <c r="M23" i="7"/>
  <c r="R23" i="7" s="1"/>
  <c r="P23" i="7"/>
  <c r="N28" i="3"/>
  <c r="R28" i="3" s="1"/>
  <c r="O28" i="3"/>
  <c r="T28" i="3" s="1"/>
  <c r="K25" i="1"/>
  <c r="P25" i="1" s="1"/>
  <c r="N25" i="1"/>
  <c r="K76" i="1" l="1"/>
  <c r="P76" i="1" s="1"/>
  <c r="N76" i="1"/>
  <c r="J77" i="1"/>
  <c r="B46" i="15"/>
  <c r="I46" i="15" s="1"/>
  <c r="K30" i="12"/>
  <c r="L30" i="12"/>
  <c r="Q30" i="12" s="1"/>
  <c r="K31" i="12"/>
  <c r="O30" i="12"/>
  <c r="F42" i="2"/>
  <c r="D40" i="6"/>
  <c r="B40" i="6"/>
  <c r="F40" i="3" s="1"/>
  <c r="D40" i="3" s="1"/>
  <c r="L24" i="7"/>
  <c r="N29" i="3"/>
  <c r="J26" i="1"/>
  <c r="K26" i="1" s="1"/>
  <c r="P26" i="1" s="1"/>
  <c r="K77" i="1" l="1"/>
  <c r="P77" i="1" s="1"/>
  <c r="J78" i="1"/>
  <c r="N77" i="1"/>
  <c r="B47" i="15"/>
  <c r="I47" i="15" s="1"/>
  <c r="L31" i="12"/>
  <c r="Q31" i="12" s="1"/>
  <c r="K32" i="12"/>
  <c r="O31" i="12"/>
  <c r="F43" i="2"/>
  <c r="D41" i="6"/>
  <c r="B41" i="6"/>
  <c r="F41" i="3" s="1"/>
  <c r="D41" i="3" s="1"/>
  <c r="M24" i="7"/>
  <c r="R24" i="7" s="1"/>
  <c r="P24" i="7"/>
  <c r="O29" i="3"/>
  <c r="T29" i="3" s="1"/>
  <c r="N30" i="3"/>
  <c r="R29" i="3"/>
  <c r="N26" i="1"/>
  <c r="J27" i="1"/>
  <c r="K78" i="1" l="1"/>
  <c r="P78" i="1" s="1"/>
  <c r="J79" i="1"/>
  <c r="N78" i="1"/>
  <c r="B48" i="15"/>
  <c r="I48" i="15" s="1"/>
  <c r="L32" i="12"/>
  <c r="Q32" i="12" s="1"/>
  <c r="K33" i="12"/>
  <c r="O32" i="12"/>
  <c r="F44" i="2"/>
  <c r="D42" i="6"/>
  <c r="B42" i="6"/>
  <c r="F42" i="3" s="1"/>
  <c r="D42" i="3" s="1"/>
  <c r="L25" i="7"/>
  <c r="R30" i="3"/>
  <c r="O30" i="3"/>
  <c r="T30" i="3" s="1"/>
  <c r="N27" i="1"/>
  <c r="K27" i="1"/>
  <c r="P27" i="1" s="1"/>
  <c r="K79" i="1" l="1"/>
  <c r="P79" i="1" s="1"/>
  <c r="J80" i="1"/>
  <c r="N79" i="1"/>
  <c r="B49" i="15"/>
  <c r="I49" i="15" s="1"/>
  <c r="L33" i="12"/>
  <c r="Q33" i="12" s="1"/>
  <c r="K34" i="12"/>
  <c r="O33" i="12"/>
  <c r="D43" i="6"/>
  <c r="B43" i="6"/>
  <c r="F43" i="3" s="1"/>
  <c r="D43" i="3" s="1"/>
  <c r="F45" i="2"/>
  <c r="M25" i="7"/>
  <c r="R25" i="7" s="1"/>
  <c r="P25" i="7"/>
  <c r="N31" i="3"/>
  <c r="J28" i="1"/>
  <c r="J81" i="1" l="1"/>
  <c r="N80" i="1"/>
  <c r="K80" i="1"/>
  <c r="P80" i="1" s="1"/>
  <c r="B50" i="15"/>
  <c r="I50" i="15" s="1"/>
  <c r="L34" i="12"/>
  <c r="Q34" i="12" s="1"/>
  <c r="O34" i="12"/>
  <c r="F46" i="2"/>
  <c r="D44" i="6"/>
  <c r="B44" i="6"/>
  <c r="F44" i="3" s="1"/>
  <c r="D44" i="3" s="1"/>
  <c r="L26" i="7"/>
  <c r="O31" i="3"/>
  <c r="T31" i="3" s="1"/>
  <c r="N32" i="3"/>
  <c r="R31" i="3"/>
  <c r="N28" i="1"/>
  <c r="K28" i="1"/>
  <c r="P28" i="1" s="1"/>
  <c r="K81" i="1" l="1"/>
  <c r="P81" i="1" s="1"/>
  <c r="N81" i="1"/>
  <c r="B51" i="15"/>
  <c r="I51" i="15" s="1"/>
  <c r="K35" i="12"/>
  <c r="D45" i="6"/>
  <c r="B45" i="6"/>
  <c r="F45" i="3" s="1"/>
  <c r="D45" i="3" s="1"/>
  <c r="F47" i="2"/>
  <c r="M26" i="7"/>
  <c r="R26" i="7" s="1"/>
  <c r="P26" i="7"/>
  <c r="O32" i="3"/>
  <c r="T32" i="3" s="1"/>
  <c r="R32" i="3"/>
  <c r="J29" i="1"/>
  <c r="J82" i="1" l="1"/>
  <c r="B52" i="15"/>
  <c r="I52" i="15" s="1"/>
  <c r="L35" i="12"/>
  <c r="Q35" i="12" s="1"/>
  <c r="K36" i="12"/>
  <c r="O35" i="12"/>
  <c r="F48" i="2"/>
  <c r="D46" i="6"/>
  <c r="B46" i="6"/>
  <c r="F46" i="3" s="1"/>
  <c r="D46" i="3" s="1"/>
  <c r="L27" i="7"/>
  <c r="N33" i="3"/>
  <c r="N29" i="1"/>
  <c r="K29" i="1"/>
  <c r="P29" i="1" s="1"/>
  <c r="K82" i="1" l="1"/>
  <c r="P82" i="1" s="1"/>
  <c r="N82" i="1"/>
  <c r="B53" i="15"/>
  <c r="I53" i="15" s="1"/>
  <c r="L36" i="12"/>
  <c r="Q36" i="12" s="1"/>
  <c r="K37" i="12"/>
  <c r="O36" i="12"/>
  <c r="F49" i="2"/>
  <c r="D47" i="6"/>
  <c r="B47" i="6"/>
  <c r="F47" i="3" s="1"/>
  <c r="D47" i="3" s="1"/>
  <c r="M27" i="7"/>
  <c r="R27" i="7" s="1"/>
  <c r="P27" i="7"/>
  <c r="O33" i="3"/>
  <c r="T33" i="3" s="1"/>
  <c r="R33" i="3"/>
  <c r="J30" i="1"/>
  <c r="J83" i="1" l="1"/>
  <c r="B54" i="15"/>
  <c r="I54" i="15" s="1"/>
  <c r="L37" i="12"/>
  <c r="Q37" i="12" s="1"/>
  <c r="K38" i="12"/>
  <c r="O37" i="12"/>
  <c r="F50" i="2"/>
  <c r="D48" i="6"/>
  <c r="B48" i="6"/>
  <c r="F48" i="3" s="1"/>
  <c r="D48" i="3" s="1"/>
  <c r="L28" i="7"/>
  <c r="N34" i="3"/>
  <c r="N30" i="1"/>
  <c r="K30" i="1"/>
  <c r="P30" i="1" s="1"/>
  <c r="K83" i="1" l="1"/>
  <c r="P83" i="1" s="1"/>
  <c r="J84" i="1"/>
  <c r="N83" i="1"/>
  <c r="L38" i="12"/>
  <c r="Q38" i="12" s="1"/>
  <c r="K39" i="12"/>
  <c r="O38" i="12"/>
  <c r="F51" i="2"/>
  <c r="D49" i="6"/>
  <c r="B49" i="6"/>
  <c r="F49" i="3" s="1"/>
  <c r="D49" i="3" s="1"/>
  <c r="L29" i="7"/>
  <c r="M28" i="7"/>
  <c r="R28" i="7" s="1"/>
  <c r="P28" i="7"/>
  <c r="R34" i="3"/>
  <c r="O34" i="3"/>
  <c r="T34" i="3" s="1"/>
  <c r="J31" i="1"/>
  <c r="N84" i="1" l="1"/>
  <c r="K84" i="1"/>
  <c r="P84" i="1" s="1"/>
  <c r="L39" i="12"/>
  <c r="Q39" i="12" s="1"/>
  <c r="K40" i="12"/>
  <c r="O39" i="12"/>
  <c r="F52" i="2"/>
  <c r="D50" i="6"/>
  <c r="B50" i="6"/>
  <c r="F50" i="3" s="1"/>
  <c r="D50" i="3" s="1"/>
  <c r="M29" i="7"/>
  <c r="R29" i="7" s="1"/>
  <c r="P29" i="7"/>
  <c r="N35" i="3"/>
  <c r="K31" i="1"/>
  <c r="P31" i="1" s="1"/>
  <c r="N31" i="1"/>
  <c r="J85" i="1" l="1"/>
  <c r="L40" i="12"/>
  <c r="Q40" i="12" s="1"/>
  <c r="K41" i="12"/>
  <c r="O40" i="12"/>
  <c r="F53" i="2"/>
  <c r="D51" i="6"/>
  <c r="B51" i="6"/>
  <c r="F51" i="3" s="1"/>
  <c r="D51" i="3" s="1"/>
  <c r="L30" i="7"/>
  <c r="O35" i="3"/>
  <c r="T35" i="3" s="1"/>
  <c r="R35" i="3"/>
  <c r="J32" i="1"/>
  <c r="K85" i="1" l="1"/>
  <c r="P85" i="1" s="1"/>
  <c r="N85" i="1"/>
  <c r="L41" i="12"/>
  <c r="Q41" i="12" s="1"/>
  <c r="K42" i="12"/>
  <c r="O41" i="12"/>
  <c r="F54" i="2"/>
  <c r="M30" i="7"/>
  <c r="R30" i="7" s="1"/>
  <c r="P30" i="7"/>
  <c r="N36" i="3"/>
  <c r="K32" i="1"/>
  <c r="P32" i="1" s="1"/>
  <c r="N32" i="1"/>
  <c r="J86" i="1" l="1"/>
  <c r="L42" i="12"/>
  <c r="Q42" i="12" s="1"/>
  <c r="K43" i="12"/>
  <c r="O42" i="12"/>
  <c r="L31" i="7"/>
  <c r="O36" i="3"/>
  <c r="T36" i="3" s="1"/>
  <c r="R36" i="3"/>
  <c r="J33" i="1"/>
  <c r="K86" i="1" l="1"/>
  <c r="P86" i="1" s="1"/>
  <c r="J87" i="1"/>
  <c r="N86" i="1"/>
  <c r="L43" i="12"/>
  <c r="Q43" i="12" s="1"/>
  <c r="O43" i="12"/>
  <c r="M31" i="7"/>
  <c r="R31" i="7" s="1"/>
  <c r="P31" i="7"/>
  <c r="N37" i="3"/>
  <c r="N33" i="1"/>
  <c r="K33" i="1"/>
  <c r="P33" i="1" s="1"/>
  <c r="K87" i="1" l="1"/>
  <c r="P87" i="1" s="1"/>
  <c r="J88" i="1"/>
  <c r="N87" i="1"/>
  <c r="K44" i="12"/>
  <c r="L32" i="7"/>
  <c r="O37" i="3"/>
  <c r="T37" i="3" s="1"/>
  <c r="N38" i="3"/>
  <c r="R37" i="3"/>
  <c r="J34" i="1"/>
  <c r="N88" i="1" l="1"/>
  <c r="K88" i="1"/>
  <c r="P88" i="1" s="1"/>
  <c r="L44" i="12"/>
  <c r="Q44" i="12" s="1"/>
  <c r="O44" i="12"/>
  <c r="M32" i="7"/>
  <c r="R32" i="7" s="1"/>
  <c r="P32" i="7"/>
  <c r="R38" i="3"/>
  <c r="O38" i="3"/>
  <c r="T38" i="3" s="1"/>
  <c r="K34" i="1"/>
  <c r="P34" i="1" s="1"/>
  <c r="N34" i="1"/>
  <c r="J89" i="1" l="1"/>
  <c r="K45" i="12"/>
  <c r="L33" i="7"/>
  <c r="N39" i="3"/>
  <c r="J35" i="1"/>
  <c r="N35" i="1" s="1"/>
  <c r="K89" i="1" l="1"/>
  <c r="P89" i="1" s="1"/>
  <c r="N89" i="1"/>
  <c r="L45" i="12"/>
  <c r="Q45" i="12" s="1"/>
  <c r="O45" i="12"/>
  <c r="M33" i="7"/>
  <c r="R33" i="7" s="1"/>
  <c r="P33" i="7"/>
  <c r="K35" i="1"/>
  <c r="P35" i="1" s="1"/>
  <c r="O39" i="3"/>
  <c r="T39" i="3" s="1"/>
  <c r="R39" i="3"/>
  <c r="J90" i="1" l="1"/>
  <c r="K46" i="12"/>
  <c r="L34" i="7"/>
  <c r="P34" i="7" s="1"/>
  <c r="M34" i="7"/>
  <c r="R34" i="7" s="1"/>
  <c r="J36" i="1"/>
  <c r="N40" i="3"/>
  <c r="K90" i="1" l="1"/>
  <c r="P90" i="1" s="1"/>
  <c r="J91" i="1"/>
  <c r="N90" i="1"/>
  <c r="L46" i="12"/>
  <c r="Q46" i="12" s="1"/>
  <c r="K47" i="12"/>
  <c r="O46" i="12"/>
  <c r="L35" i="7"/>
  <c r="N36" i="1"/>
  <c r="K36" i="1"/>
  <c r="O40" i="3"/>
  <c r="T40" i="3" s="1"/>
  <c r="R40" i="3"/>
  <c r="K91" i="1" l="1"/>
  <c r="P91" i="1" s="1"/>
  <c r="N91" i="1"/>
  <c r="L47" i="12"/>
  <c r="Q47" i="12" s="1"/>
  <c r="O47" i="12"/>
  <c r="M35" i="7"/>
  <c r="R35" i="7" s="1"/>
  <c r="P35" i="7"/>
  <c r="P36" i="1"/>
  <c r="J37" i="1"/>
  <c r="N41" i="3"/>
  <c r="J92" i="1" l="1"/>
  <c r="K48" i="12"/>
  <c r="L36" i="7"/>
  <c r="K37" i="1"/>
  <c r="P37" i="1" s="1"/>
  <c r="N37" i="1"/>
  <c r="O41" i="3"/>
  <c r="T41" i="3" s="1"/>
  <c r="N42" i="3"/>
  <c r="R41" i="3"/>
  <c r="N92" i="1" l="1"/>
  <c r="K92" i="1"/>
  <c r="P92" i="1" s="1"/>
  <c r="J38" i="1"/>
  <c r="L48" i="12"/>
  <c r="Q48" i="12" s="1"/>
  <c r="K49" i="12"/>
  <c r="O48" i="12"/>
  <c r="M36" i="7"/>
  <c r="R36" i="7" s="1"/>
  <c r="P36" i="7"/>
  <c r="K38" i="1"/>
  <c r="P38" i="1" s="1"/>
  <c r="N38" i="1"/>
  <c r="R42" i="3"/>
  <c r="O42" i="3"/>
  <c r="T42" i="3" s="1"/>
  <c r="J93" i="1" l="1"/>
  <c r="J39" i="1"/>
  <c r="L49" i="12"/>
  <c r="Q49" i="12" s="1"/>
  <c r="O49" i="12"/>
  <c r="L37" i="7"/>
  <c r="M37" i="7" s="1"/>
  <c r="P37" i="7"/>
  <c r="K39" i="1"/>
  <c r="P39" i="1" s="1"/>
  <c r="N39" i="1"/>
  <c r="N43" i="3"/>
  <c r="K93" i="1" l="1"/>
  <c r="P93" i="1" s="1"/>
  <c r="N93" i="1"/>
  <c r="K50" i="12"/>
  <c r="R37" i="7"/>
  <c r="L38" i="7"/>
  <c r="P38" i="7" s="1"/>
  <c r="J40" i="1"/>
  <c r="O43" i="3"/>
  <c r="T43" i="3" s="1"/>
  <c r="R43" i="3"/>
  <c r="J94" i="1" l="1"/>
  <c r="L50" i="12"/>
  <c r="Q50" i="12" s="1"/>
  <c r="K51" i="12"/>
  <c r="O50" i="12"/>
  <c r="M38" i="7"/>
  <c r="N40" i="1"/>
  <c r="K40" i="1"/>
  <c r="N44" i="3"/>
  <c r="K94" i="1" l="1"/>
  <c r="P94" i="1" s="1"/>
  <c r="J95" i="1"/>
  <c r="N94" i="1"/>
  <c r="L51" i="12"/>
  <c r="Q51" i="12" s="1"/>
  <c r="O51" i="12"/>
  <c r="K52" i="12"/>
  <c r="R38" i="7"/>
  <c r="L39" i="7"/>
  <c r="P40" i="1"/>
  <c r="J41" i="1"/>
  <c r="O44" i="3"/>
  <c r="T44" i="3" s="1"/>
  <c r="R44" i="3"/>
  <c r="K95" i="1" l="1"/>
  <c r="P95" i="1" s="1"/>
  <c r="N95" i="1"/>
  <c r="L52" i="12"/>
  <c r="Q52" i="12" s="1"/>
  <c r="K53" i="12"/>
  <c r="O52" i="12"/>
  <c r="P39" i="7"/>
  <c r="M39" i="7"/>
  <c r="R39" i="7" s="1"/>
  <c r="K41" i="1"/>
  <c r="P41" i="1" s="1"/>
  <c r="N41" i="1"/>
  <c r="N45" i="3"/>
  <c r="O45" i="3" s="1"/>
  <c r="T45" i="3" s="1"/>
  <c r="J96" i="1" l="1"/>
  <c r="L53" i="12"/>
  <c r="Q53" i="12" s="1"/>
  <c r="K54" i="12"/>
  <c r="O53" i="12"/>
  <c r="L40" i="7"/>
  <c r="R45" i="3"/>
  <c r="J42" i="1"/>
  <c r="N46" i="3"/>
  <c r="N96" i="1" l="1"/>
  <c r="K96" i="1"/>
  <c r="P96" i="1" s="1"/>
  <c r="L54" i="12"/>
  <c r="Q54" i="12" s="1"/>
  <c r="K55" i="12"/>
  <c r="O54" i="12"/>
  <c r="P40" i="7"/>
  <c r="M40" i="7"/>
  <c r="N42" i="1"/>
  <c r="K42" i="1"/>
  <c r="P42" i="1" s="1"/>
  <c r="R46" i="3"/>
  <c r="O46" i="3"/>
  <c r="T46" i="3" s="1"/>
  <c r="J97" i="1" l="1"/>
  <c r="L55" i="12"/>
  <c r="Q55" i="12" s="1"/>
  <c r="K56" i="12"/>
  <c r="O55" i="12"/>
  <c r="R40" i="7"/>
  <c r="L41" i="7"/>
  <c r="J43" i="1"/>
  <c r="N47" i="3"/>
  <c r="J98" i="1" l="1"/>
  <c r="K97" i="1"/>
  <c r="P97" i="1" s="1"/>
  <c r="N97" i="1"/>
  <c r="L56" i="12"/>
  <c r="Q56" i="12" s="1"/>
  <c r="O56" i="12"/>
  <c r="M41" i="7"/>
  <c r="R41" i="7" s="1"/>
  <c r="P41" i="7"/>
  <c r="L42" i="7"/>
  <c r="M42" i="7" s="1"/>
  <c r="R42" i="7" s="1"/>
  <c r="P42" i="7"/>
  <c r="K43" i="1"/>
  <c r="P43" i="1" s="1"/>
  <c r="N43" i="1"/>
  <c r="O47" i="3"/>
  <c r="T47" i="3" s="1"/>
  <c r="R47" i="3"/>
  <c r="K98" i="1" l="1"/>
  <c r="P98" i="1" s="1"/>
  <c r="N98" i="1"/>
  <c r="K57" i="12"/>
  <c r="L43" i="7"/>
  <c r="J44" i="1"/>
  <c r="N48" i="3"/>
  <c r="R48" i="3" s="1"/>
  <c r="O48" i="3"/>
  <c r="T48" i="3" s="1"/>
  <c r="J99" i="1" l="1"/>
  <c r="L57" i="12"/>
  <c r="Q57" i="12" s="1"/>
  <c r="K58" i="12"/>
  <c r="O57" i="12"/>
  <c r="M43" i="7"/>
  <c r="R43" i="7" s="1"/>
  <c r="P43" i="7"/>
  <c r="N44" i="1"/>
  <c r="K44" i="1"/>
  <c r="P44" i="1" s="1"/>
  <c r="J45" i="1"/>
  <c r="N49" i="3"/>
  <c r="K99" i="1" l="1"/>
  <c r="P99" i="1" s="1"/>
  <c r="J100" i="1"/>
  <c r="N99" i="1"/>
  <c r="L58" i="12"/>
  <c r="Q58" i="12" s="1"/>
  <c r="K59" i="12"/>
  <c r="O58" i="12"/>
  <c r="L44" i="7"/>
  <c r="K45" i="1"/>
  <c r="P45" i="1" s="1"/>
  <c r="N45" i="1"/>
  <c r="O49" i="3"/>
  <c r="T49" i="3" s="1"/>
  <c r="R49" i="3"/>
  <c r="N100" i="1" l="1"/>
  <c r="K100" i="1"/>
  <c r="P100" i="1" s="1"/>
  <c r="J46" i="1"/>
  <c r="K46" i="1" s="1"/>
  <c r="L59" i="12"/>
  <c r="Q59" i="12" s="1"/>
  <c r="K60" i="12"/>
  <c r="O59" i="12"/>
  <c r="P44" i="7"/>
  <c r="M44" i="7"/>
  <c r="N50" i="3"/>
  <c r="N46" i="1"/>
  <c r="R50" i="3"/>
  <c r="O50" i="3"/>
  <c r="T50" i="3" s="1"/>
  <c r="J101" i="1" l="1"/>
  <c r="P46" i="1"/>
  <c r="J47" i="1"/>
  <c r="L60" i="12"/>
  <c r="Q60" i="12" s="1"/>
  <c r="K61" i="12"/>
  <c r="O60" i="12"/>
  <c r="R44" i="7"/>
  <c r="L45" i="7"/>
  <c r="N47" i="1"/>
  <c r="K47" i="1"/>
  <c r="P47" i="1" s="1"/>
  <c r="N51" i="3"/>
  <c r="K101" i="1" l="1"/>
  <c r="P101" i="1" s="1"/>
  <c r="N101" i="1"/>
  <c r="L61" i="12"/>
  <c r="Q61" i="12" s="1"/>
  <c r="K62" i="12"/>
  <c r="O61" i="12"/>
  <c r="P45" i="7"/>
  <c r="M45" i="7"/>
  <c r="R45" i="7" s="1"/>
  <c r="J48" i="1"/>
  <c r="O51" i="3"/>
  <c r="T51" i="3" s="1"/>
  <c r="R51" i="3"/>
  <c r="J102" i="1" l="1"/>
  <c r="L62" i="12"/>
  <c r="Q62" i="12" s="1"/>
  <c r="K63" i="12"/>
  <c r="O62" i="12"/>
  <c r="L46" i="7"/>
  <c r="N52" i="3"/>
  <c r="O52" i="3" s="1"/>
  <c r="T52" i="3" s="1"/>
  <c r="N48" i="1"/>
  <c r="K48" i="1"/>
  <c r="P48" i="1" s="1"/>
  <c r="R52" i="3"/>
  <c r="K102" i="1" l="1"/>
  <c r="P102" i="1" s="1"/>
  <c r="N102" i="1"/>
  <c r="J49" i="1"/>
  <c r="K49" i="1" s="1"/>
  <c r="P49" i="1" s="1"/>
  <c r="L63" i="12"/>
  <c r="Q63" i="12" s="1"/>
  <c r="K64" i="12"/>
  <c r="O63" i="12"/>
  <c r="P46" i="7"/>
  <c r="M46" i="7"/>
  <c r="N49" i="1"/>
  <c r="N53" i="3"/>
  <c r="J103" i="1" l="1"/>
  <c r="L64" i="12"/>
  <c r="Q64" i="12" s="1"/>
  <c r="K65" i="12"/>
  <c r="O64" i="12"/>
  <c r="R46" i="7"/>
  <c r="L47" i="7"/>
  <c r="J50" i="1"/>
  <c r="O53" i="3"/>
  <c r="T53" i="3" s="1"/>
  <c r="R53" i="3"/>
  <c r="K103" i="1" l="1"/>
  <c r="P103" i="1" s="1"/>
  <c r="J104" i="1"/>
  <c r="N103" i="1"/>
  <c r="L65" i="12"/>
  <c r="Q65" i="12" s="1"/>
  <c r="K66" i="12"/>
  <c r="O65" i="12"/>
  <c r="P47" i="7"/>
  <c r="M47" i="7"/>
  <c r="R47" i="7" s="1"/>
  <c r="N50" i="1"/>
  <c r="K50" i="1"/>
  <c r="P50" i="1" s="1"/>
  <c r="J51" i="1"/>
  <c r="N54" i="3"/>
  <c r="N104" i="1" l="1"/>
  <c r="K104" i="1"/>
  <c r="P104" i="1" s="1"/>
  <c r="L66" i="12"/>
  <c r="Q66" i="12" s="1"/>
  <c r="K67" i="12"/>
  <c r="O66" i="12"/>
  <c r="L48" i="7"/>
  <c r="K51" i="1"/>
  <c r="P51" i="1" s="1"/>
  <c r="N51" i="1"/>
  <c r="R54" i="3"/>
  <c r="O54" i="3"/>
  <c r="T54" i="3" s="1"/>
  <c r="J105" i="1" l="1"/>
  <c r="L67" i="12"/>
  <c r="Q67" i="12" s="1"/>
  <c r="O67" i="12"/>
  <c r="M48" i="7"/>
  <c r="R48" i="7" s="1"/>
  <c r="P48" i="7"/>
  <c r="N55" i="3"/>
  <c r="K105" i="1" l="1"/>
  <c r="P105" i="1" s="1"/>
  <c r="N105" i="1"/>
  <c r="K68" i="12"/>
  <c r="L49" i="7"/>
  <c r="O55" i="3"/>
  <c r="T55" i="3" s="1"/>
  <c r="N56" i="3"/>
  <c r="R55" i="3"/>
  <c r="J106" i="1" l="1"/>
  <c r="L68" i="12"/>
  <c r="Q68" i="12" s="1"/>
  <c r="K69" i="12"/>
  <c r="O68" i="12"/>
  <c r="M49" i="7"/>
  <c r="R49" i="7" s="1"/>
  <c r="P49" i="7"/>
  <c r="L50" i="7"/>
  <c r="O56" i="3"/>
  <c r="T56" i="3" s="1"/>
  <c r="R56" i="3"/>
  <c r="K106" i="1" l="1"/>
  <c r="P106" i="1" s="1"/>
  <c r="J107" i="1"/>
  <c r="N106" i="1"/>
  <c r="L69" i="12"/>
  <c r="Q69" i="12" s="1"/>
  <c r="O69" i="12"/>
  <c r="M50" i="7"/>
  <c r="P50" i="7"/>
  <c r="N57" i="3"/>
  <c r="K107" i="1" l="1"/>
  <c r="P107" i="1" s="1"/>
  <c r="J108" i="1"/>
  <c r="N107" i="1"/>
  <c r="K70" i="12"/>
  <c r="R50" i="7"/>
  <c r="L51" i="7"/>
  <c r="O57" i="3"/>
  <c r="T57" i="3" s="1"/>
  <c r="R57" i="3"/>
  <c r="N108" i="1" l="1"/>
  <c r="K108" i="1"/>
  <c r="P108" i="1" s="1"/>
  <c r="L70" i="12"/>
  <c r="Q70" i="12" s="1"/>
  <c r="K71" i="12"/>
  <c r="O70" i="12"/>
  <c r="M51" i="7"/>
  <c r="P51" i="7"/>
  <c r="N58" i="3"/>
  <c r="R58" i="3"/>
  <c r="O58" i="3"/>
  <c r="T58" i="3" s="1"/>
  <c r="J109" i="1" l="1"/>
  <c r="L71" i="12"/>
  <c r="Q71" i="12" s="1"/>
  <c r="K72" i="12"/>
  <c r="O71" i="12"/>
  <c r="R51" i="7"/>
  <c r="L52" i="7"/>
  <c r="N59" i="3"/>
  <c r="K109" i="1" l="1"/>
  <c r="P109" i="1" s="1"/>
  <c r="Q109" i="1" s="1"/>
  <c r="Q108" i="1" s="1"/>
  <c r="Q107" i="1" s="1"/>
  <c r="Q106" i="1" s="1"/>
  <c r="Q105" i="1" s="1"/>
  <c r="Q104" i="1" s="1"/>
  <c r="Q103" i="1" s="1"/>
  <c r="Q102" i="1" s="1"/>
  <c r="Q101" i="1" s="1"/>
  <c r="Q100" i="1" s="1"/>
  <c r="Q99" i="1" s="1"/>
  <c r="Q98" i="1" s="1"/>
  <c r="Q97" i="1" s="1"/>
  <c r="Q96" i="1" s="1"/>
  <c r="Q95" i="1" s="1"/>
  <c r="Q94" i="1" s="1"/>
  <c r="Q93" i="1" s="1"/>
  <c r="Q92" i="1" s="1"/>
  <c r="Q91" i="1" s="1"/>
  <c r="Q90" i="1" s="1"/>
  <c r="Q89" i="1" s="1"/>
  <c r="Q88" i="1" s="1"/>
  <c r="Q87" i="1" s="1"/>
  <c r="Q86" i="1" s="1"/>
  <c r="Q85" i="1" s="1"/>
  <c r="Q84" i="1" s="1"/>
  <c r="Q83" i="1" s="1"/>
  <c r="Q82" i="1" s="1"/>
  <c r="Q81" i="1" s="1"/>
  <c r="Q80" i="1" s="1"/>
  <c r="Q79" i="1" s="1"/>
  <c r="Q78" i="1" s="1"/>
  <c r="Q77" i="1" s="1"/>
  <c r="Q76" i="1" s="1"/>
  <c r="Q75" i="1" s="1"/>
  <c r="Q74" i="1" s="1"/>
  <c r="Q73" i="1" s="1"/>
  <c r="Q72" i="1" s="1"/>
  <c r="Q71" i="1" s="1"/>
  <c r="Q70" i="1" s="1"/>
  <c r="Q69" i="1" s="1"/>
  <c r="Q68" i="1" s="1"/>
  <c r="Q67" i="1" s="1"/>
  <c r="Q66" i="1" s="1"/>
  <c r="Q65" i="1" s="1"/>
  <c r="Q64" i="1" s="1"/>
  <c r="Q63" i="1" s="1"/>
  <c r="Q62" i="1" s="1"/>
  <c r="Q61" i="1" s="1"/>
  <c r="Q60" i="1" s="1"/>
  <c r="Q59" i="1" s="1"/>
  <c r="Q58" i="1" s="1"/>
  <c r="Q57" i="1" s="1"/>
  <c r="Q56" i="1" s="1"/>
  <c r="Q55" i="1" s="1"/>
  <c r="Q54" i="1" s="1"/>
  <c r="Q53" i="1" s="1"/>
  <c r="Q52" i="1" s="1"/>
  <c r="N109" i="1"/>
  <c r="O109" i="1" s="1"/>
  <c r="O108" i="1" s="1"/>
  <c r="O107" i="1" s="1"/>
  <c r="O106" i="1" s="1"/>
  <c r="O105" i="1" s="1"/>
  <c r="O104" i="1" s="1"/>
  <c r="O103" i="1" s="1"/>
  <c r="O102" i="1" s="1"/>
  <c r="O101" i="1" s="1"/>
  <c r="O100" i="1" s="1"/>
  <c r="O99" i="1" s="1"/>
  <c r="O98" i="1" s="1"/>
  <c r="O97" i="1" s="1"/>
  <c r="O96" i="1" s="1"/>
  <c r="O95" i="1" s="1"/>
  <c r="O94" i="1" s="1"/>
  <c r="O93" i="1" s="1"/>
  <c r="O92" i="1" s="1"/>
  <c r="O91" i="1" s="1"/>
  <c r="O90" i="1" s="1"/>
  <c r="O89" i="1" s="1"/>
  <c r="O88" i="1" s="1"/>
  <c r="O87" i="1" s="1"/>
  <c r="O86" i="1" s="1"/>
  <c r="O85" i="1" s="1"/>
  <c r="O84" i="1" s="1"/>
  <c r="O83" i="1" s="1"/>
  <c r="O82" i="1" s="1"/>
  <c r="O81" i="1" s="1"/>
  <c r="O80" i="1" s="1"/>
  <c r="O79" i="1" s="1"/>
  <c r="O78" i="1" s="1"/>
  <c r="O77" i="1" s="1"/>
  <c r="O76" i="1" s="1"/>
  <c r="O75" i="1" s="1"/>
  <c r="O74" i="1" s="1"/>
  <c r="O73" i="1" s="1"/>
  <c r="O72" i="1" s="1"/>
  <c r="O71" i="1" s="1"/>
  <c r="O70" i="1" s="1"/>
  <c r="O69" i="1" s="1"/>
  <c r="O68" i="1" s="1"/>
  <c r="O67" i="1" s="1"/>
  <c r="O66" i="1" s="1"/>
  <c r="O65" i="1" s="1"/>
  <c r="O64" i="1" s="1"/>
  <c r="O63" i="1" s="1"/>
  <c r="O62" i="1" s="1"/>
  <c r="O61" i="1" s="1"/>
  <c r="O60" i="1" s="1"/>
  <c r="O59" i="1" s="1"/>
  <c r="O58" i="1" s="1"/>
  <c r="O57" i="1" s="1"/>
  <c r="O56" i="1" s="1"/>
  <c r="O55" i="1" s="1"/>
  <c r="O54" i="1" s="1"/>
  <c r="O53" i="1" s="1"/>
  <c r="O52" i="1" s="1"/>
  <c r="L72" i="12"/>
  <c r="Q72" i="12" s="1"/>
  <c r="K73" i="12"/>
  <c r="O72" i="12"/>
  <c r="P52" i="7"/>
  <c r="M52" i="7"/>
  <c r="R52" i="7" s="1"/>
  <c r="O59" i="3"/>
  <c r="T59" i="3" s="1"/>
  <c r="R59" i="3"/>
  <c r="L73" i="12" l="1"/>
  <c r="Q73" i="12" s="1"/>
  <c r="O73" i="12"/>
  <c r="L53" i="7"/>
  <c r="N60" i="3"/>
  <c r="O60" i="3" s="1"/>
  <c r="T60" i="3" s="1"/>
  <c r="K74" i="12" l="1"/>
  <c r="P53" i="7"/>
  <c r="M53" i="7"/>
  <c r="R53" i="7" s="1"/>
  <c r="R60" i="3"/>
  <c r="N61" i="3"/>
  <c r="L74" i="12" l="1"/>
  <c r="Q74" i="12" s="1"/>
  <c r="K75" i="12"/>
  <c r="O74" i="12"/>
  <c r="L54" i="7"/>
  <c r="O61" i="3"/>
  <c r="T61" i="3" s="1"/>
  <c r="R61" i="3"/>
  <c r="L75" i="12" l="1"/>
  <c r="Q75" i="12" s="1"/>
  <c r="O75" i="12"/>
  <c r="M54" i="7"/>
  <c r="R54" i="7" s="1"/>
  <c r="P54" i="7"/>
  <c r="L55" i="7"/>
  <c r="N62" i="3"/>
  <c r="R62" i="3"/>
  <c r="O62" i="3"/>
  <c r="T62" i="3" s="1"/>
  <c r="K76" i="12" l="1"/>
  <c r="M55" i="7"/>
  <c r="R55" i="7" s="1"/>
  <c r="P55" i="7"/>
  <c r="L56" i="7"/>
  <c r="N63" i="3"/>
  <c r="L76" i="12" l="1"/>
  <c r="Q76" i="12" s="1"/>
  <c r="O76" i="12"/>
  <c r="M56" i="7"/>
  <c r="P56" i="7"/>
  <c r="O63" i="3"/>
  <c r="T63" i="3" s="1"/>
  <c r="N64" i="3"/>
  <c r="R63" i="3"/>
  <c r="K77" i="12" l="1"/>
  <c r="R56" i="7"/>
  <c r="L57" i="7"/>
  <c r="O64" i="3"/>
  <c r="T64" i="3" s="1"/>
  <c r="R64" i="3"/>
  <c r="L77" i="12" l="1"/>
  <c r="Q77" i="12" s="1"/>
  <c r="O77" i="12"/>
  <c r="M57" i="7"/>
  <c r="R57" i="7" s="1"/>
  <c r="P57" i="7"/>
  <c r="N65" i="3"/>
  <c r="K78" i="12" l="1"/>
  <c r="L58" i="7"/>
  <c r="O65" i="3"/>
  <c r="T65" i="3" s="1"/>
  <c r="R65" i="3"/>
  <c r="L78" i="12" l="1"/>
  <c r="Q78" i="12" s="1"/>
  <c r="O78" i="12"/>
  <c r="M58" i="7"/>
  <c r="R58" i="7" s="1"/>
  <c r="P58" i="7"/>
  <c r="N66" i="3"/>
  <c r="R66" i="3"/>
  <c r="O66" i="3"/>
  <c r="T66" i="3" s="1"/>
  <c r="K79" i="12" l="1"/>
  <c r="L59" i="7"/>
  <c r="N67" i="3"/>
  <c r="L79" i="12" l="1"/>
  <c r="Q79" i="12" s="1"/>
  <c r="O79" i="12"/>
  <c r="M59" i="7"/>
  <c r="R59" i="7" s="1"/>
  <c r="P59" i="7"/>
  <c r="O67" i="3"/>
  <c r="T67" i="3" s="1"/>
  <c r="R67" i="3"/>
  <c r="K80" i="12" l="1"/>
  <c r="L60" i="7"/>
  <c r="N68" i="3"/>
  <c r="O68" i="3"/>
  <c r="T68" i="3" s="1"/>
  <c r="R68" i="3"/>
  <c r="L80" i="12" l="1"/>
  <c r="Q80" i="12" s="1"/>
  <c r="O80" i="12"/>
  <c r="M60" i="7"/>
  <c r="R60" i="7" s="1"/>
  <c r="P60" i="7"/>
  <c r="L61" i="7"/>
  <c r="N69" i="3"/>
  <c r="K81" i="12" l="1"/>
  <c r="M61" i="7"/>
  <c r="R61" i="7" s="1"/>
  <c r="P61" i="7"/>
  <c r="L62" i="7"/>
  <c r="O69" i="3"/>
  <c r="T69" i="3" s="1"/>
  <c r="R69" i="3"/>
  <c r="L81" i="12" l="1"/>
  <c r="Q81" i="12" s="1"/>
  <c r="O81" i="12"/>
  <c r="P62" i="7"/>
  <c r="M62" i="7"/>
  <c r="R62" i="7" s="1"/>
  <c r="N70" i="3"/>
  <c r="K82" i="12" l="1"/>
  <c r="L63" i="7"/>
  <c r="R70" i="3"/>
  <c r="O70" i="3"/>
  <c r="T70" i="3" s="1"/>
  <c r="L82" i="12" l="1"/>
  <c r="Q82" i="12" s="1"/>
  <c r="O82" i="12"/>
  <c r="M63" i="7"/>
  <c r="R63" i="7" s="1"/>
  <c r="P63" i="7"/>
  <c r="N71" i="3"/>
  <c r="K83" i="12" l="1"/>
  <c r="L64" i="7"/>
  <c r="O71" i="3"/>
  <c r="T71" i="3" s="1"/>
  <c r="R71" i="3"/>
  <c r="L83" i="12" l="1"/>
  <c r="Q83" i="12" s="1"/>
  <c r="O83" i="12"/>
  <c r="P64" i="7"/>
  <c r="L65" i="7"/>
  <c r="M64" i="7"/>
  <c r="R64" i="7" s="1"/>
  <c r="N72" i="3"/>
  <c r="K84" i="12" l="1"/>
  <c r="P65" i="7"/>
  <c r="M65" i="7"/>
  <c r="R65" i="7" s="1"/>
  <c r="O72" i="3"/>
  <c r="T72" i="3" s="1"/>
  <c r="R72" i="3"/>
  <c r="L84" i="12" l="1"/>
  <c r="Q84" i="12" s="1"/>
  <c r="O84" i="12"/>
  <c r="L66" i="7"/>
  <c r="N73" i="3"/>
  <c r="K85" i="12" l="1"/>
  <c r="M66" i="7"/>
  <c r="R66" i="7" s="1"/>
  <c r="P66" i="7"/>
  <c r="O73" i="3"/>
  <c r="T73" i="3" s="1"/>
  <c r="R73" i="3"/>
  <c r="L85" i="12" l="1"/>
  <c r="Q85" i="12" s="1"/>
  <c r="O85" i="12"/>
  <c r="L67" i="7"/>
  <c r="N74" i="3"/>
  <c r="K86" i="12" l="1"/>
  <c r="M67" i="7"/>
  <c r="R67" i="7" s="1"/>
  <c r="P67" i="7"/>
  <c r="L68" i="7"/>
  <c r="R74" i="3"/>
  <c r="O74" i="3"/>
  <c r="T74" i="3" s="1"/>
  <c r="L86" i="12" l="1"/>
  <c r="Q86" i="12" s="1"/>
  <c r="O86" i="12"/>
  <c r="M68" i="7"/>
  <c r="R68" i="7" s="1"/>
  <c r="P68" i="7"/>
  <c r="L69" i="7"/>
  <c r="N75" i="3"/>
  <c r="K87" i="12" l="1"/>
  <c r="M69" i="7"/>
  <c r="R69" i="7" s="1"/>
  <c r="P69" i="7"/>
  <c r="L70" i="7"/>
  <c r="O75" i="3"/>
  <c r="T75" i="3" s="1"/>
  <c r="R75" i="3"/>
  <c r="L87" i="12" l="1"/>
  <c r="Q87" i="12" s="1"/>
  <c r="K88" i="12"/>
  <c r="O87" i="12"/>
  <c r="M70" i="7"/>
  <c r="R70" i="7" s="1"/>
  <c r="P70" i="7"/>
  <c r="L71" i="7"/>
  <c r="M71" i="7" s="1"/>
  <c r="R71" i="7" s="1"/>
  <c r="P71" i="7"/>
  <c r="N76" i="3"/>
  <c r="R76" i="3" s="1"/>
  <c r="L88" i="12" l="1"/>
  <c r="Q88" i="12" s="1"/>
  <c r="O88" i="12"/>
  <c r="L72" i="7"/>
  <c r="O76" i="3"/>
  <c r="T76" i="3" s="1"/>
  <c r="K89" i="12" l="1"/>
  <c r="P72" i="7"/>
  <c r="M72" i="7"/>
  <c r="R72" i="7" s="1"/>
  <c r="N77" i="3"/>
  <c r="O77" i="3"/>
  <c r="T77" i="3" s="1"/>
  <c r="R77" i="3"/>
  <c r="L89" i="12" l="1"/>
  <c r="Q89" i="12" s="1"/>
  <c r="O89" i="12"/>
  <c r="K90" i="12"/>
  <c r="L73" i="7"/>
  <c r="M73" i="7"/>
  <c r="R73" i="7" s="1"/>
  <c r="P73" i="7"/>
  <c r="N78" i="3"/>
  <c r="R78" i="3" s="1"/>
  <c r="L90" i="12" l="1"/>
  <c r="Q90" i="12" s="1"/>
  <c r="O90" i="12"/>
  <c r="L74" i="7"/>
  <c r="O78" i="3"/>
  <c r="T78" i="3" s="1"/>
  <c r="K91" i="12" l="1"/>
  <c r="P74" i="7"/>
  <c r="M74" i="7"/>
  <c r="R74" i="7" s="1"/>
  <c r="N79" i="3"/>
  <c r="O79" i="3" s="1"/>
  <c r="T79" i="3" s="1"/>
  <c r="L91" i="12" l="1"/>
  <c r="Q91" i="12" s="1"/>
  <c r="O91" i="12"/>
  <c r="K92" i="12"/>
  <c r="L75" i="7"/>
  <c r="R79" i="3"/>
  <c r="N80" i="3"/>
  <c r="O80" i="3" s="1"/>
  <c r="T80" i="3" s="1"/>
  <c r="R80" i="3"/>
  <c r="L92" i="12" l="1"/>
  <c r="Q92" i="12" s="1"/>
  <c r="O92" i="12"/>
  <c r="K93" i="12"/>
  <c r="M75" i="7"/>
  <c r="R75" i="7" s="1"/>
  <c r="P75" i="7"/>
  <c r="N81" i="3"/>
  <c r="L93" i="12" l="1"/>
  <c r="Q93" i="12" s="1"/>
  <c r="O93" i="12"/>
  <c r="K94" i="12"/>
  <c r="L76" i="7"/>
  <c r="P76" i="7" s="1"/>
  <c r="O81" i="3"/>
  <c r="T81" i="3" s="1"/>
  <c r="N82" i="3"/>
  <c r="R81" i="3"/>
  <c r="L94" i="12" l="1"/>
  <c r="Q94" i="12" s="1"/>
  <c r="O94" i="12"/>
  <c r="K95" i="12"/>
  <c r="M76" i="7"/>
  <c r="R76" i="7" s="1"/>
  <c r="R82" i="3"/>
  <c r="O82" i="3"/>
  <c r="T82" i="3" s="1"/>
  <c r="L95" i="12" l="1"/>
  <c r="Q95" i="12" s="1"/>
  <c r="O95" i="12"/>
  <c r="K96" i="12"/>
  <c r="L77" i="7"/>
  <c r="M77" i="7" s="1"/>
  <c r="N83" i="3"/>
  <c r="L96" i="12" l="1"/>
  <c r="Q96" i="12" s="1"/>
  <c r="O96" i="12"/>
  <c r="K97" i="12"/>
  <c r="R77" i="7"/>
  <c r="L78" i="7"/>
  <c r="P78" i="7" s="1"/>
  <c r="P77" i="7"/>
  <c r="O83" i="3"/>
  <c r="T83" i="3" s="1"/>
  <c r="R83" i="3"/>
  <c r="L97" i="12" l="1"/>
  <c r="Q97" i="12" s="1"/>
  <c r="O97" i="12"/>
  <c r="K98" i="12"/>
  <c r="M78" i="7"/>
  <c r="R78" i="7" s="1"/>
  <c r="L79" i="7"/>
  <c r="L80" i="7" s="1"/>
  <c r="M79" i="7"/>
  <c r="R79" i="7" s="1"/>
  <c r="N84" i="3"/>
  <c r="O84" i="3"/>
  <c r="T84" i="3" s="1"/>
  <c r="R84" i="3"/>
  <c r="L98" i="12" l="1"/>
  <c r="Q98" i="12" s="1"/>
  <c r="O98" i="12"/>
  <c r="K99" i="12"/>
  <c r="P79" i="7"/>
  <c r="M80" i="7"/>
  <c r="R80" i="7" s="1"/>
  <c r="P80" i="7"/>
  <c r="N85" i="3"/>
  <c r="L99" i="12" l="1"/>
  <c r="Q99" i="12" s="1"/>
  <c r="O99" i="12"/>
  <c r="K100" i="12"/>
  <c r="L81" i="7"/>
  <c r="P81" i="7" s="1"/>
  <c r="M81" i="7"/>
  <c r="R81" i="7" s="1"/>
  <c r="O85" i="3"/>
  <c r="T85" i="3" s="1"/>
  <c r="N86" i="3"/>
  <c r="R85" i="3"/>
  <c r="L100" i="12" l="1"/>
  <c r="Q100" i="12" s="1"/>
  <c r="O100" i="12"/>
  <c r="K101" i="12"/>
  <c r="L82" i="7"/>
  <c r="M82" i="7"/>
  <c r="R82" i="7" s="1"/>
  <c r="P82" i="7"/>
  <c r="R86" i="3"/>
  <c r="O86" i="3"/>
  <c r="T86" i="3" s="1"/>
  <c r="L101" i="12" l="1"/>
  <c r="Q101" i="12" s="1"/>
  <c r="O101" i="12"/>
  <c r="K102" i="12"/>
  <c r="L83" i="7"/>
  <c r="N87" i="3"/>
  <c r="L102" i="12" l="1"/>
  <c r="Q102" i="12" s="1"/>
  <c r="O102" i="12"/>
  <c r="K103" i="12"/>
  <c r="P83" i="7"/>
  <c r="M83" i="7"/>
  <c r="R83" i="7" s="1"/>
  <c r="O87" i="3"/>
  <c r="T87" i="3" s="1"/>
  <c r="N88" i="3"/>
  <c r="R87" i="3"/>
  <c r="L103" i="12" l="1"/>
  <c r="Q103" i="12" s="1"/>
  <c r="O103" i="12"/>
  <c r="L84" i="7"/>
  <c r="M84" i="7"/>
  <c r="R84" i="7" s="1"/>
  <c r="P84" i="7"/>
  <c r="O88" i="3"/>
  <c r="T88" i="3" s="1"/>
  <c r="R88" i="3"/>
  <c r="K104" i="12" l="1"/>
  <c r="L85" i="7"/>
  <c r="N89" i="3"/>
  <c r="L104" i="12" l="1"/>
  <c r="Q104" i="12" s="1"/>
  <c r="O104" i="12"/>
  <c r="P85" i="7"/>
  <c r="M85" i="7"/>
  <c r="R85" i="7" s="1"/>
  <c r="O89" i="3"/>
  <c r="T89" i="3" s="1"/>
  <c r="R89" i="3"/>
  <c r="K105" i="12" l="1"/>
  <c r="L86" i="7"/>
  <c r="M86" i="7" s="1"/>
  <c r="R86" i="7" s="1"/>
  <c r="N90" i="3"/>
  <c r="R90" i="3"/>
  <c r="O90" i="3"/>
  <c r="T90" i="3" s="1"/>
  <c r="L105" i="12" l="1"/>
  <c r="Q105" i="12" s="1"/>
  <c r="O105" i="12"/>
  <c r="P86" i="7"/>
  <c r="L87" i="7"/>
  <c r="N91" i="3"/>
  <c r="K106" i="12" l="1"/>
  <c r="P87" i="7"/>
  <c r="M87" i="7"/>
  <c r="R87" i="7" s="1"/>
  <c r="O91" i="3"/>
  <c r="T91" i="3" s="1"/>
  <c r="R91" i="3"/>
  <c r="L106" i="12" l="1"/>
  <c r="Q106" i="12" s="1"/>
  <c r="O106" i="12"/>
  <c r="L88" i="7"/>
  <c r="M88" i="7" s="1"/>
  <c r="P88" i="7"/>
  <c r="N92" i="3"/>
  <c r="R92" i="3" s="1"/>
  <c r="O92" i="3"/>
  <c r="T92" i="3" s="1"/>
  <c r="K107" i="12" l="1"/>
  <c r="R88" i="7"/>
  <c r="L89" i="7"/>
  <c r="M89" i="7"/>
  <c r="R89" i="7" s="1"/>
  <c r="P89" i="7"/>
  <c r="N93" i="3"/>
  <c r="L107" i="12" l="1"/>
  <c r="Q107" i="12" s="1"/>
  <c r="O107" i="12"/>
  <c r="K108" i="12"/>
  <c r="L90" i="7"/>
  <c r="M90" i="7" s="1"/>
  <c r="R90" i="7" s="1"/>
  <c r="O93" i="3"/>
  <c r="T93" i="3" s="1"/>
  <c r="R93" i="3"/>
  <c r="L108" i="12" l="1"/>
  <c r="Q108" i="12" s="1"/>
  <c r="O108" i="12"/>
  <c r="K109" i="12"/>
  <c r="P90" i="7"/>
  <c r="L91" i="7"/>
  <c r="N94" i="3"/>
  <c r="R94" i="3" s="1"/>
  <c r="L109" i="12" l="1"/>
  <c r="Q109" i="12" s="1"/>
  <c r="R109" i="12" s="1"/>
  <c r="O109" i="12"/>
  <c r="P109" i="12" s="1"/>
  <c r="P108" i="12" s="1"/>
  <c r="P107" i="12" s="1"/>
  <c r="P106" i="12" s="1"/>
  <c r="P105" i="12" s="1"/>
  <c r="P104" i="12" s="1"/>
  <c r="P103" i="12" s="1"/>
  <c r="P102" i="12" s="1"/>
  <c r="P101" i="12" s="1"/>
  <c r="P100" i="12" s="1"/>
  <c r="P99" i="12" s="1"/>
  <c r="P98" i="12" s="1"/>
  <c r="P97" i="12" s="1"/>
  <c r="P96" i="12" s="1"/>
  <c r="P95" i="12" s="1"/>
  <c r="P94" i="12" s="1"/>
  <c r="P93" i="12" s="1"/>
  <c r="P92" i="12" s="1"/>
  <c r="P91" i="12" s="1"/>
  <c r="P90" i="12" s="1"/>
  <c r="P89" i="12" s="1"/>
  <c r="P88" i="12" s="1"/>
  <c r="P87" i="12" s="1"/>
  <c r="P86" i="12" s="1"/>
  <c r="P85" i="12" s="1"/>
  <c r="P84" i="12" s="1"/>
  <c r="P83" i="12" s="1"/>
  <c r="P82" i="12" s="1"/>
  <c r="R108" i="12"/>
  <c r="R107" i="12" s="1"/>
  <c r="R106" i="12" s="1"/>
  <c r="R105" i="12" s="1"/>
  <c r="R104" i="12" s="1"/>
  <c r="R103" i="12" s="1"/>
  <c r="R102" i="12" s="1"/>
  <c r="R101" i="12" s="1"/>
  <c r="R100" i="12" s="1"/>
  <c r="R99" i="12" s="1"/>
  <c r="R98" i="12" s="1"/>
  <c r="R97" i="12" s="1"/>
  <c r="R96" i="12" s="1"/>
  <c r="R95" i="12" s="1"/>
  <c r="R94" i="12" s="1"/>
  <c r="R93" i="12" s="1"/>
  <c r="R92" i="12" s="1"/>
  <c r="R91" i="12" s="1"/>
  <c r="R90" i="12" s="1"/>
  <c r="R89" i="12" s="1"/>
  <c r="R88" i="12" s="1"/>
  <c r="R87" i="12" s="1"/>
  <c r="R86" i="12" s="1"/>
  <c r="R85" i="12" s="1"/>
  <c r="R84" i="12" s="1"/>
  <c r="R83" i="12" s="1"/>
  <c r="R82" i="12" s="1"/>
  <c r="P91" i="7"/>
  <c r="M91" i="7"/>
  <c r="R91" i="7" s="1"/>
  <c r="O94" i="3"/>
  <c r="T94" i="3" s="1"/>
  <c r="N95" i="3"/>
  <c r="P81" i="12" l="1"/>
  <c r="V52" i="12"/>
  <c r="R81" i="12"/>
  <c r="L92" i="7"/>
  <c r="M92" i="7"/>
  <c r="R92" i="7" s="1"/>
  <c r="P92" i="7"/>
  <c r="O95" i="3"/>
  <c r="T95" i="3" s="1"/>
  <c r="R95" i="3"/>
  <c r="V51" i="12" l="1"/>
  <c r="R80" i="12"/>
  <c r="P80" i="12"/>
  <c r="L93" i="7"/>
  <c r="N96" i="3"/>
  <c r="O96" i="3" s="1"/>
  <c r="T96" i="3" s="1"/>
  <c r="V50" i="12" l="1"/>
  <c r="R79" i="12"/>
  <c r="P79" i="12"/>
  <c r="P93" i="7"/>
  <c r="M93" i="7"/>
  <c r="R93" i="7" s="1"/>
  <c r="R96" i="3"/>
  <c r="N97" i="3"/>
  <c r="V49" i="12" l="1"/>
  <c r="R78" i="12"/>
  <c r="P78" i="12"/>
  <c r="L94" i="7"/>
  <c r="O97" i="3"/>
  <c r="T97" i="3" s="1"/>
  <c r="R97" i="3"/>
  <c r="P77" i="12" l="1"/>
  <c r="V48" i="12"/>
  <c r="R77" i="12"/>
  <c r="M94" i="7"/>
  <c r="R94" i="7" s="1"/>
  <c r="P94" i="7"/>
  <c r="N98" i="3"/>
  <c r="O98" i="3"/>
  <c r="T98" i="3" s="1"/>
  <c r="R98" i="3"/>
  <c r="P76" i="12" l="1"/>
  <c r="V47" i="12"/>
  <c r="R76" i="12"/>
  <c r="L95" i="7"/>
  <c r="M95" i="7" s="1"/>
  <c r="R95" i="7" s="1"/>
  <c r="P95" i="7"/>
  <c r="N99" i="3"/>
  <c r="P75" i="12" l="1"/>
  <c r="V46" i="12"/>
  <c r="R75" i="12"/>
  <c r="L96" i="7"/>
  <c r="O99" i="3"/>
  <c r="T99" i="3" s="1"/>
  <c r="R99" i="3"/>
  <c r="P74" i="12" l="1"/>
  <c r="V45" i="12"/>
  <c r="R74" i="12"/>
  <c r="M96" i="7"/>
  <c r="R96" i="7" s="1"/>
  <c r="P96" i="7"/>
  <c r="N100" i="3"/>
  <c r="O100" i="3"/>
  <c r="T100" i="3" s="1"/>
  <c r="R100" i="3"/>
  <c r="P73" i="12" l="1"/>
  <c r="V44" i="12"/>
  <c r="R73" i="12"/>
  <c r="L97" i="7"/>
  <c r="P97" i="7"/>
  <c r="M97" i="7"/>
  <c r="R97" i="7" s="1"/>
  <c r="N101" i="3"/>
  <c r="P72" i="12" l="1"/>
  <c r="V43" i="12"/>
  <c r="R72" i="12"/>
  <c r="L98" i="7"/>
  <c r="O101" i="3"/>
  <c r="T101" i="3" s="1"/>
  <c r="R101" i="3"/>
  <c r="V42" i="12" l="1"/>
  <c r="R71" i="12"/>
  <c r="P71" i="12"/>
  <c r="M98" i="7"/>
  <c r="R98" i="7" s="1"/>
  <c r="P98" i="7"/>
  <c r="N102" i="3"/>
  <c r="O102" i="3" s="1"/>
  <c r="T102" i="3" s="1"/>
  <c r="P70" i="12" l="1"/>
  <c r="V41" i="12"/>
  <c r="R70" i="12"/>
  <c r="L99" i="7"/>
  <c r="R102" i="3"/>
  <c r="N103" i="3"/>
  <c r="V40" i="12" l="1"/>
  <c r="R69" i="12"/>
  <c r="P69" i="12"/>
  <c r="P99" i="7"/>
  <c r="M99" i="7"/>
  <c r="R99" i="7" s="1"/>
  <c r="O103" i="3"/>
  <c r="T103" i="3" s="1"/>
  <c r="R103" i="3"/>
  <c r="P68" i="12" l="1"/>
  <c r="V39" i="12"/>
  <c r="R68" i="12"/>
  <c r="L100" i="7"/>
  <c r="N104" i="3"/>
  <c r="O104" i="3" s="1"/>
  <c r="T104" i="3" s="1"/>
  <c r="V38" i="12" l="1"/>
  <c r="R67" i="12"/>
  <c r="P67" i="12"/>
  <c r="P100" i="7"/>
  <c r="M100" i="7"/>
  <c r="R100" i="7" s="1"/>
  <c r="R104" i="3"/>
  <c r="N105" i="3"/>
  <c r="V37" i="12" l="1"/>
  <c r="R66" i="12"/>
  <c r="P66" i="12"/>
  <c r="L101" i="7"/>
  <c r="M101" i="7"/>
  <c r="R101" i="7" s="1"/>
  <c r="P101" i="7"/>
  <c r="C3" i="5"/>
  <c r="B3" i="5" s="1"/>
  <c r="O105" i="3"/>
  <c r="T105" i="3" s="1"/>
  <c r="R105" i="3"/>
  <c r="D6" i="2" l="1"/>
  <c r="J3" i="3"/>
  <c r="V36" i="12"/>
  <c r="R65" i="12"/>
  <c r="P65" i="12"/>
  <c r="L102" i="7"/>
  <c r="C4" i="5"/>
  <c r="B4" i="5" s="1"/>
  <c r="N106" i="3"/>
  <c r="R106" i="3" s="1"/>
  <c r="O106" i="3"/>
  <c r="T106" i="3" s="1"/>
  <c r="D7" i="2" l="1"/>
  <c r="J4" i="3"/>
  <c r="V35" i="12"/>
  <c r="R64" i="12"/>
  <c r="P64" i="12"/>
  <c r="P102" i="7"/>
  <c r="M102" i="7"/>
  <c r="R102" i="7" s="1"/>
  <c r="I3" i="3"/>
  <c r="C5" i="5"/>
  <c r="B5" i="5" s="1"/>
  <c r="N107" i="3"/>
  <c r="J5" i="3" l="1"/>
  <c r="D8" i="2"/>
  <c r="V34" i="12"/>
  <c r="R63" i="12"/>
  <c r="P63" i="12"/>
  <c r="L103" i="7"/>
  <c r="I4" i="3"/>
  <c r="C6" i="5"/>
  <c r="B6" i="5" s="1"/>
  <c r="O107" i="3"/>
  <c r="T107" i="3" s="1"/>
  <c r="R107" i="3"/>
  <c r="J6" i="3" l="1"/>
  <c r="D9" i="2"/>
  <c r="V33" i="12"/>
  <c r="R62" i="12"/>
  <c r="P62" i="12"/>
  <c r="M103" i="7"/>
  <c r="R103" i="7" s="1"/>
  <c r="P103" i="7"/>
  <c r="I5" i="3"/>
  <c r="C7" i="5"/>
  <c r="B7" i="5" s="1"/>
  <c r="N108" i="3"/>
  <c r="O108" i="3"/>
  <c r="T108" i="3" s="1"/>
  <c r="R108" i="3"/>
  <c r="D10" i="2" l="1"/>
  <c r="J7" i="3"/>
  <c r="W32" i="12"/>
  <c r="P61" i="12"/>
  <c r="W52" i="12"/>
  <c r="W51" i="12"/>
  <c r="W50" i="12"/>
  <c r="W49" i="12"/>
  <c r="W48" i="12"/>
  <c r="W47" i="12"/>
  <c r="W46" i="12"/>
  <c r="W45" i="12"/>
  <c r="W44" i="12"/>
  <c r="W43" i="12"/>
  <c r="W42" i="12"/>
  <c r="W41" i="12"/>
  <c r="W40" i="12"/>
  <c r="W39" i="12"/>
  <c r="W38" i="12"/>
  <c r="W37" i="12"/>
  <c r="W36" i="12"/>
  <c r="W35" i="12"/>
  <c r="W34" i="12"/>
  <c r="V32" i="12"/>
  <c r="R61" i="12"/>
  <c r="W33" i="12"/>
  <c r="L104" i="7"/>
  <c r="M104" i="7" s="1"/>
  <c r="R104" i="7" s="1"/>
  <c r="I6" i="3"/>
  <c r="C8" i="5"/>
  <c r="B8" i="5" s="1"/>
  <c r="N109" i="3"/>
  <c r="D11" i="2" l="1"/>
  <c r="J8" i="3"/>
  <c r="V31" i="12"/>
  <c r="R60" i="12"/>
  <c r="W31" i="12"/>
  <c r="P60" i="12"/>
  <c r="P104" i="7"/>
  <c r="L105" i="7"/>
  <c r="I7" i="3"/>
  <c r="C9" i="5"/>
  <c r="B9" i="5" s="1"/>
  <c r="O109" i="3"/>
  <c r="T109" i="3" s="1"/>
  <c r="U109" i="3" s="1"/>
  <c r="R109" i="3"/>
  <c r="S109" i="3" s="1"/>
  <c r="J9" i="3" l="1"/>
  <c r="D12" i="2"/>
  <c r="V30" i="12"/>
  <c r="R59" i="12"/>
  <c r="W30" i="12"/>
  <c r="P59" i="12"/>
  <c r="M105" i="7"/>
  <c r="R105" i="7" s="1"/>
  <c r="P105" i="7"/>
  <c r="I8" i="3"/>
  <c r="C10" i="5"/>
  <c r="B10" i="5" s="1"/>
  <c r="S108" i="3"/>
  <c r="U108" i="3"/>
  <c r="Y79" i="3"/>
  <c r="J10" i="3" l="1"/>
  <c r="D13" i="2"/>
  <c r="W29" i="12"/>
  <c r="P58" i="12"/>
  <c r="V29" i="12"/>
  <c r="R58" i="12"/>
  <c r="L106" i="7"/>
  <c r="I9" i="3"/>
  <c r="C11" i="5"/>
  <c r="B11" i="5" s="1"/>
  <c r="U107" i="3"/>
  <c r="Y78" i="3"/>
  <c r="S107" i="3"/>
  <c r="D14" i="2" l="1"/>
  <c r="J11" i="3"/>
  <c r="V28" i="12"/>
  <c r="R57" i="12"/>
  <c r="W28" i="12"/>
  <c r="P57" i="12"/>
  <c r="P106" i="7"/>
  <c r="M106" i="7"/>
  <c r="R106" i="7" s="1"/>
  <c r="I10" i="3"/>
  <c r="C12" i="5"/>
  <c r="B12" i="5" s="1"/>
  <c r="S106" i="3"/>
  <c r="U106" i="3"/>
  <c r="Y77" i="3"/>
  <c r="D15" i="2" l="1"/>
  <c r="J12" i="3"/>
  <c r="V27" i="12"/>
  <c r="R56" i="12"/>
  <c r="W27" i="12"/>
  <c r="P56" i="12"/>
  <c r="L107" i="7"/>
  <c r="C13" i="5"/>
  <c r="B13" i="5" s="1"/>
  <c r="I11" i="3"/>
  <c r="U105" i="3"/>
  <c r="Y76" i="3"/>
  <c r="S105" i="3"/>
  <c r="J13" i="3" l="1"/>
  <c r="D16" i="2"/>
  <c r="W26" i="12"/>
  <c r="P55" i="12"/>
  <c r="V26" i="12"/>
  <c r="R55" i="12"/>
  <c r="M107" i="7"/>
  <c r="R107" i="7" s="1"/>
  <c r="P107" i="7"/>
  <c r="I12" i="3"/>
  <c r="C14" i="5"/>
  <c r="B14" i="5" s="1"/>
  <c r="S104" i="3"/>
  <c r="U104" i="3"/>
  <c r="Y75" i="3"/>
  <c r="J14" i="3" l="1"/>
  <c r="D17" i="2"/>
  <c r="W25" i="12"/>
  <c r="P54" i="12"/>
  <c r="V25" i="12"/>
  <c r="R54" i="12"/>
  <c r="L108" i="7"/>
  <c r="C15" i="5"/>
  <c r="B15" i="5" s="1"/>
  <c r="I13" i="3"/>
  <c r="U103" i="3"/>
  <c r="Y74" i="3"/>
  <c r="S103" i="3"/>
  <c r="D18" i="2" l="1"/>
  <c r="J15" i="3"/>
  <c r="W24" i="12"/>
  <c r="P53" i="12"/>
  <c r="V24" i="12"/>
  <c r="R53" i="12"/>
  <c r="P108" i="7"/>
  <c r="M108" i="7"/>
  <c r="R108" i="7" s="1"/>
  <c r="I14" i="3"/>
  <c r="C16" i="5"/>
  <c r="B16" i="5" s="1"/>
  <c r="S102" i="3"/>
  <c r="U102" i="3"/>
  <c r="Y73" i="3"/>
  <c r="D19" i="2" l="1"/>
  <c r="J16" i="3"/>
  <c r="W23" i="12"/>
  <c r="P52" i="12"/>
  <c r="V23" i="12"/>
  <c r="R52" i="12"/>
  <c r="L109" i="7"/>
  <c r="I15" i="3"/>
  <c r="C17" i="5"/>
  <c r="B17" i="5" s="1"/>
  <c r="U101" i="3"/>
  <c r="Y72" i="3"/>
  <c r="S101" i="3"/>
  <c r="J17" i="3" l="1"/>
  <c r="D20" i="2"/>
  <c r="W22" i="12"/>
  <c r="P51" i="12"/>
  <c r="V22" i="12"/>
  <c r="R51" i="12"/>
  <c r="P109" i="7"/>
  <c r="Q109" i="7" s="1"/>
  <c r="Q108" i="7" s="1"/>
  <c r="Q107" i="7" s="1"/>
  <c r="Q106" i="7" s="1"/>
  <c r="Q105" i="7" s="1"/>
  <c r="Q104" i="7" s="1"/>
  <c r="Q103" i="7" s="1"/>
  <c r="Q102" i="7" s="1"/>
  <c r="Q101" i="7" s="1"/>
  <c r="Q100" i="7" s="1"/>
  <c r="Q99" i="7" s="1"/>
  <c r="Q98" i="7" s="1"/>
  <c r="Q97" i="7" s="1"/>
  <c r="Q96" i="7" s="1"/>
  <c r="Q95" i="7" s="1"/>
  <c r="Q94" i="7" s="1"/>
  <c r="Q93" i="7" s="1"/>
  <c r="Q92" i="7" s="1"/>
  <c r="Q91" i="7" s="1"/>
  <c r="Q90" i="7" s="1"/>
  <c r="Q89" i="7" s="1"/>
  <c r="Q88" i="7" s="1"/>
  <c r="Q87" i="7" s="1"/>
  <c r="Q86" i="7" s="1"/>
  <c r="Q85" i="7" s="1"/>
  <c r="Q84" i="7" s="1"/>
  <c r="Q83" i="7" s="1"/>
  <c r="Q82" i="7" s="1"/>
  <c r="M109" i="7"/>
  <c r="R109" i="7" s="1"/>
  <c r="S109" i="7" s="1"/>
  <c r="S108" i="7" s="1"/>
  <c r="S107" i="7" s="1"/>
  <c r="S106" i="7" s="1"/>
  <c r="S105" i="7" s="1"/>
  <c r="S104" i="7" s="1"/>
  <c r="S103" i="7" s="1"/>
  <c r="S102" i="7" s="1"/>
  <c r="S101" i="7" s="1"/>
  <c r="S100" i="7" s="1"/>
  <c r="S99" i="7" s="1"/>
  <c r="S98" i="7" s="1"/>
  <c r="S97" i="7" s="1"/>
  <c r="S96" i="7" s="1"/>
  <c r="S95" i="7" s="1"/>
  <c r="S94" i="7" s="1"/>
  <c r="S93" i="7" s="1"/>
  <c r="S92" i="7" s="1"/>
  <c r="S91" i="7" s="1"/>
  <c r="S90" i="7" s="1"/>
  <c r="S89" i="7" s="1"/>
  <c r="S88" i="7" s="1"/>
  <c r="S87" i="7" s="1"/>
  <c r="S86" i="7" s="1"/>
  <c r="S85" i="7" s="1"/>
  <c r="S84" i="7" s="1"/>
  <c r="S83" i="7" s="1"/>
  <c r="S82" i="7" s="1"/>
  <c r="C18" i="5"/>
  <c r="B18" i="5" s="1"/>
  <c r="I16" i="3"/>
  <c r="S100" i="3"/>
  <c r="U100" i="3"/>
  <c r="Y71" i="3"/>
  <c r="J18" i="3" l="1"/>
  <c r="D21" i="2"/>
  <c r="W21" i="12"/>
  <c r="P50" i="12"/>
  <c r="V21" i="12"/>
  <c r="R50" i="12"/>
  <c r="S81" i="7"/>
  <c r="W52" i="7"/>
  <c r="Q81" i="7"/>
  <c r="I17" i="3"/>
  <c r="C19" i="5"/>
  <c r="B19" i="5" s="1"/>
  <c r="U99" i="3"/>
  <c r="Y70" i="3"/>
  <c r="S99" i="3"/>
  <c r="D22" i="2" l="1"/>
  <c r="J19" i="3"/>
  <c r="W20" i="12"/>
  <c r="P49" i="12"/>
  <c r="V20" i="12"/>
  <c r="R49" i="12"/>
  <c r="Q80" i="7"/>
  <c r="S80" i="7"/>
  <c r="W51" i="7"/>
  <c r="I18" i="3"/>
  <c r="C20" i="5"/>
  <c r="B20" i="5" s="1"/>
  <c r="S98" i="3"/>
  <c r="U98" i="3"/>
  <c r="Y69" i="3"/>
  <c r="D23" i="2" l="1"/>
  <c r="J20" i="3"/>
  <c r="W19" i="12"/>
  <c r="P48" i="12"/>
  <c r="V19" i="12"/>
  <c r="R48" i="12"/>
  <c r="S79" i="7"/>
  <c r="W50" i="7"/>
  <c r="Q79" i="7"/>
  <c r="I19" i="3"/>
  <c r="C21" i="5"/>
  <c r="B21" i="5" s="1"/>
  <c r="U97" i="3"/>
  <c r="Y68" i="3"/>
  <c r="S97" i="3"/>
  <c r="O51" i="1" l="1"/>
  <c r="O50" i="1" s="1"/>
  <c r="O49" i="1" s="1"/>
  <c r="O48" i="1" s="1"/>
  <c r="O47" i="1" s="1"/>
  <c r="O46" i="1" s="1"/>
  <c r="O45" i="1" s="1"/>
  <c r="O44" i="1" s="1"/>
  <c r="O43" i="1" s="1"/>
  <c r="O42" i="1" s="1"/>
  <c r="O41" i="1" s="1"/>
  <c r="O40" i="1" s="1"/>
  <c r="O39" i="1" s="1"/>
  <c r="O38" i="1" s="1"/>
  <c r="O37" i="1" s="1"/>
  <c r="O36" i="1" s="1"/>
  <c r="O35" i="1" s="1"/>
  <c r="O34" i="1" s="1"/>
  <c r="O33" i="1" s="1"/>
  <c r="O32" i="1" s="1"/>
  <c r="J21" i="3"/>
  <c r="D24" i="2"/>
  <c r="W18" i="12"/>
  <c r="P47" i="12"/>
  <c r="V18" i="12"/>
  <c r="R47" i="12"/>
  <c r="Q78" i="7"/>
  <c r="S78" i="7"/>
  <c r="W49" i="7"/>
  <c r="I20" i="3"/>
  <c r="C22" i="5"/>
  <c r="B22" i="5" s="1"/>
  <c r="S96" i="3"/>
  <c r="U96" i="3"/>
  <c r="Y67" i="3"/>
  <c r="T2" i="1" l="1"/>
  <c r="V2" i="1" s="1"/>
  <c r="O31" i="1"/>
  <c r="O30" i="1" s="1"/>
  <c r="O29" i="1" s="1"/>
  <c r="O28" i="1" s="1"/>
  <c r="O27" i="1" s="1"/>
  <c r="O26" i="1" s="1"/>
  <c r="O25" i="1" s="1"/>
  <c r="O24" i="1" s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1" i="1" s="1"/>
  <c r="O10" i="1" s="1"/>
  <c r="O9" i="1" s="1"/>
  <c r="O8" i="1" s="1"/>
  <c r="O7" i="1" s="1"/>
  <c r="O6" i="1" s="1"/>
  <c r="O5" i="1" s="1"/>
  <c r="O4" i="1" s="1"/>
  <c r="O3" i="1" s="1"/>
  <c r="O2" i="1" s="1"/>
  <c r="Q51" i="1"/>
  <c r="Q50" i="1" s="1"/>
  <c r="Q49" i="1" s="1"/>
  <c r="Q48" i="1" s="1"/>
  <c r="Q47" i="1" s="1"/>
  <c r="Q46" i="1" s="1"/>
  <c r="Q45" i="1" s="1"/>
  <c r="Q44" i="1" s="1"/>
  <c r="Q43" i="1" s="1"/>
  <c r="Q42" i="1" s="1"/>
  <c r="Q41" i="1" s="1"/>
  <c r="Q40" i="1" s="1"/>
  <c r="Q39" i="1" s="1"/>
  <c r="Q38" i="1" s="1"/>
  <c r="Q37" i="1" s="1"/>
  <c r="Q36" i="1" s="1"/>
  <c r="Q35" i="1" s="1"/>
  <c r="Q34" i="1" s="1"/>
  <c r="Q33" i="1" s="1"/>
  <c r="Q32" i="1" s="1"/>
  <c r="J22" i="3"/>
  <c r="D25" i="2"/>
  <c r="W17" i="12"/>
  <c r="P46" i="12"/>
  <c r="V17" i="12"/>
  <c r="R46" i="12"/>
  <c r="S77" i="7"/>
  <c r="W48" i="7"/>
  <c r="Q77" i="7"/>
  <c r="I21" i="3"/>
  <c r="C23" i="5"/>
  <c r="B23" i="5" s="1"/>
  <c r="U95" i="3"/>
  <c r="Y66" i="3"/>
  <c r="S95" i="3"/>
  <c r="Q31" i="1" l="1"/>
  <c r="Q30" i="1" s="1"/>
  <c r="Q29" i="1" s="1"/>
  <c r="Q28" i="1" s="1"/>
  <c r="Q27" i="1" s="1"/>
  <c r="Q26" i="1" s="1"/>
  <c r="Q25" i="1" s="1"/>
  <c r="Q24" i="1" s="1"/>
  <c r="Q23" i="1" s="1"/>
  <c r="Q22" i="1" s="1"/>
  <c r="Q21" i="1" s="1"/>
  <c r="Q20" i="1" s="1"/>
  <c r="Q19" i="1" s="1"/>
  <c r="Q18" i="1" s="1"/>
  <c r="Q17" i="1" s="1"/>
  <c r="Q16" i="1" s="1"/>
  <c r="Q15" i="1" s="1"/>
  <c r="Q14" i="1" s="1"/>
  <c r="Q13" i="1" s="1"/>
  <c r="Q12" i="1" s="1"/>
  <c r="Q11" i="1" s="1"/>
  <c r="Q10" i="1" s="1"/>
  <c r="Q9" i="1" s="1"/>
  <c r="Q8" i="1" s="1"/>
  <c r="Q7" i="1" s="1"/>
  <c r="Q6" i="1" s="1"/>
  <c r="Q5" i="1" s="1"/>
  <c r="Q4" i="1" s="1"/>
  <c r="Q3" i="1" s="1"/>
  <c r="Q2" i="1" s="1"/>
  <c r="S2" i="1"/>
  <c r="D26" i="2"/>
  <c r="J23" i="3"/>
  <c r="W16" i="12"/>
  <c r="P45" i="12"/>
  <c r="V16" i="12"/>
  <c r="R45" i="12"/>
  <c r="Q76" i="7"/>
  <c r="S76" i="7"/>
  <c r="W47" i="7"/>
  <c r="I22" i="3"/>
  <c r="C24" i="5"/>
  <c r="B24" i="5" s="1"/>
  <c r="S94" i="3"/>
  <c r="U94" i="3"/>
  <c r="Y65" i="3"/>
  <c r="W2" i="1" l="1"/>
  <c r="U5" i="1" s="1"/>
  <c r="B2" i="1" s="1"/>
  <c r="U2" i="1"/>
  <c r="T5" i="1" s="1"/>
  <c r="D27" i="2"/>
  <c r="J24" i="3"/>
  <c r="W15" i="12"/>
  <c r="P44" i="12"/>
  <c r="V15" i="12"/>
  <c r="R44" i="12"/>
  <c r="S75" i="7"/>
  <c r="W46" i="7"/>
  <c r="Q75" i="7"/>
  <c r="I23" i="3"/>
  <c r="C25" i="5"/>
  <c r="B25" i="5" s="1"/>
  <c r="U93" i="3"/>
  <c r="Y64" i="3"/>
  <c r="S93" i="3"/>
  <c r="E2" i="3" l="1"/>
  <c r="C5" i="15"/>
  <c r="B2" i="6"/>
  <c r="B3" i="1"/>
  <c r="B5" i="2"/>
  <c r="J25" i="3"/>
  <c r="D28" i="2"/>
  <c r="W14" i="12"/>
  <c r="P43" i="12"/>
  <c r="V14" i="12"/>
  <c r="R43" i="12"/>
  <c r="Q74" i="7"/>
  <c r="S74" i="7"/>
  <c r="W45" i="7"/>
  <c r="I24" i="3"/>
  <c r="C26" i="5"/>
  <c r="B26" i="5" s="1"/>
  <c r="U92" i="3"/>
  <c r="Y63" i="3"/>
  <c r="S92" i="3"/>
  <c r="B3" i="6" l="1"/>
  <c r="B4" i="1"/>
  <c r="B6" i="2"/>
  <c r="C6" i="15"/>
  <c r="E3" i="3"/>
  <c r="F2" i="3"/>
  <c r="D2" i="3" s="1"/>
  <c r="F5" i="2"/>
  <c r="J26" i="3"/>
  <c r="D29" i="2"/>
  <c r="W13" i="12"/>
  <c r="P42" i="12"/>
  <c r="V13" i="12"/>
  <c r="R42" i="12"/>
  <c r="S73" i="7"/>
  <c r="W44" i="7"/>
  <c r="Q73" i="7"/>
  <c r="I25" i="3"/>
  <c r="C27" i="5"/>
  <c r="B27" i="5" s="1"/>
  <c r="U91" i="3"/>
  <c r="Y62" i="3"/>
  <c r="S91" i="3"/>
  <c r="C7" i="15" l="1"/>
  <c r="B4" i="6"/>
  <c r="B7" i="2"/>
  <c r="B5" i="1"/>
  <c r="E4" i="3"/>
  <c r="F6" i="2"/>
  <c r="F3" i="3"/>
  <c r="D3" i="3" s="1"/>
  <c r="D30" i="2"/>
  <c r="J27" i="3"/>
  <c r="W12" i="12"/>
  <c r="P41" i="12"/>
  <c r="V12" i="12"/>
  <c r="R41" i="12"/>
  <c r="Q72" i="7"/>
  <c r="S72" i="7"/>
  <c r="W43" i="7"/>
  <c r="I26" i="3"/>
  <c r="C28" i="5"/>
  <c r="B28" i="5" s="1"/>
  <c r="S90" i="3"/>
  <c r="U90" i="3"/>
  <c r="Y61" i="3"/>
  <c r="F4" i="3" l="1"/>
  <c r="F7" i="2"/>
  <c r="C8" i="15"/>
  <c r="E5" i="3"/>
  <c r="B5" i="6"/>
  <c r="B8" i="2"/>
  <c r="B6" i="1"/>
  <c r="D4" i="3"/>
  <c r="D31" i="2"/>
  <c r="J28" i="3"/>
  <c r="W11" i="12"/>
  <c r="P40" i="12"/>
  <c r="V11" i="12"/>
  <c r="R40" i="12"/>
  <c r="S71" i="7"/>
  <c r="W42" i="7"/>
  <c r="Q71" i="7"/>
  <c r="I27" i="3"/>
  <c r="C29" i="5"/>
  <c r="B29" i="5" s="1"/>
  <c r="S89" i="3"/>
  <c r="U89" i="3"/>
  <c r="Y60" i="3"/>
  <c r="B6" i="6" l="1"/>
  <c r="B9" i="2"/>
  <c r="C9" i="15"/>
  <c r="B7" i="1"/>
  <c r="E6" i="3"/>
  <c r="F8" i="2"/>
  <c r="F5" i="3"/>
  <c r="D5" i="3" s="1"/>
  <c r="J29" i="3"/>
  <c r="D32" i="2"/>
  <c r="W10" i="12"/>
  <c r="P39" i="12"/>
  <c r="V10" i="12"/>
  <c r="R39" i="12"/>
  <c r="Q70" i="7"/>
  <c r="S70" i="7"/>
  <c r="W41" i="7"/>
  <c r="I28" i="3"/>
  <c r="C30" i="5"/>
  <c r="B30" i="5" s="1"/>
  <c r="U88" i="3"/>
  <c r="Y59" i="3"/>
  <c r="S88" i="3"/>
  <c r="B8" i="1" l="1"/>
  <c r="B10" i="2"/>
  <c r="C10" i="15"/>
  <c r="B7" i="6"/>
  <c r="E7" i="3"/>
  <c r="F6" i="3"/>
  <c r="D6" i="3" s="1"/>
  <c r="F9" i="2"/>
  <c r="J30" i="3"/>
  <c r="D33" i="2"/>
  <c r="W9" i="12"/>
  <c r="P38" i="12"/>
  <c r="V9" i="12"/>
  <c r="R38" i="12"/>
  <c r="S69" i="7"/>
  <c r="W40" i="7"/>
  <c r="Q69" i="7"/>
  <c r="I29" i="3"/>
  <c r="C31" i="5"/>
  <c r="B31" i="5" s="1"/>
  <c r="S87" i="3"/>
  <c r="U87" i="3"/>
  <c r="Y58" i="3"/>
  <c r="F10" i="2" l="1"/>
  <c r="F7" i="3"/>
  <c r="D7" i="3"/>
  <c r="B8" i="6"/>
  <c r="B11" i="2"/>
  <c r="C11" i="15"/>
  <c r="E8" i="3"/>
  <c r="B9" i="1"/>
  <c r="D34" i="2"/>
  <c r="J31" i="3"/>
  <c r="W8" i="12"/>
  <c r="P37" i="12"/>
  <c r="V8" i="12"/>
  <c r="R37" i="12"/>
  <c r="Q68" i="7"/>
  <c r="S68" i="7"/>
  <c r="W39" i="7"/>
  <c r="I30" i="3"/>
  <c r="C32" i="5"/>
  <c r="B32" i="5" s="1"/>
  <c r="U86" i="3"/>
  <c r="Y57" i="3"/>
  <c r="S86" i="3"/>
  <c r="F11" i="2" l="1"/>
  <c r="F8" i="3"/>
  <c r="B10" i="1"/>
  <c r="E9" i="3"/>
  <c r="B12" i="2"/>
  <c r="C12" i="15"/>
  <c r="B9" i="6"/>
  <c r="D8" i="3"/>
  <c r="D35" i="2"/>
  <c r="J32" i="3"/>
  <c r="W7" i="12"/>
  <c r="P36" i="12"/>
  <c r="V7" i="12"/>
  <c r="R36" i="12"/>
  <c r="S67" i="7"/>
  <c r="W38" i="7"/>
  <c r="Q67" i="7"/>
  <c r="C33" i="5"/>
  <c r="B33" i="5" s="1"/>
  <c r="I31" i="3"/>
  <c r="S85" i="3"/>
  <c r="U85" i="3"/>
  <c r="Y56" i="3"/>
  <c r="F12" i="2" l="1"/>
  <c r="F9" i="3"/>
  <c r="D9" i="3" s="1"/>
  <c r="B10" i="6"/>
  <c r="B13" i="2"/>
  <c r="B11" i="1"/>
  <c r="E10" i="3"/>
  <c r="C13" i="15"/>
  <c r="J33" i="3"/>
  <c r="D36" i="2"/>
  <c r="W6" i="12"/>
  <c r="P35" i="12"/>
  <c r="V6" i="12"/>
  <c r="R35" i="12"/>
  <c r="Q66" i="7"/>
  <c r="S66" i="7"/>
  <c r="W37" i="7"/>
  <c r="I32" i="3"/>
  <c r="B32" i="3" s="1"/>
  <c r="C35" i="2" s="1"/>
  <c r="G35" i="2" s="1"/>
  <c r="I35" i="2" s="1"/>
  <c r="D35" i="15" s="1"/>
  <c r="E35" i="15" s="1"/>
  <c r="C34" i="5"/>
  <c r="B34" i="5" s="1"/>
  <c r="U84" i="3"/>
  <c r="Y55" i="3"/>
  <c r="S84" i="3"/>
  <c r="F10" i="3" l="1"/>
  <c r="D10" i="3" s="1"/>
  <c r="F13" i="2"/>
  <c r="B12" i="1"/>
  <c r="C14" i="15"/>
  <c r="B14" i="2"/>
  <c r="B11" i="6"/>
  <c r="E11" i="3"/>
  <c r="J34" i="3"/>
  <c r="D37" i="2"/>
  <c r="W5" i="12"/>
  <c r="P34" i="12"/>
  <c r="V5" i="12"/>
  <c r="R34" i="12"/>
  <c r="S65" i="7"/>
  <c r="W36" i="7"/>
  <c r="Q65" i="7"/>
  <c r="I33" i="3"/>
  <c r="B33" i="3" s="1"/>
  <c r="C36" i="2" s="1"/>
  <c r="G36" i="2" s="1"/>
  <c r="I36" i="2" s="1"/>
  <c r="D36" i="15" s="1"/>
  <c r="E36" i="15" s="1"/>
  <c r="C35" i="5"/>
  <c r="B35" i="5" s="1"/>
  <c r="S83" i="3"/>
  <c r="U83" i="3"/>
  <c r="Y54" i="3"/>
  <c r="F11" i="3" l="1"/>
  <c r="D11" i="3" s="1"/>
  <c r="F14" i="2"/>
  <c r="B12" i="6"/>
  <c r="B15" i="2"/>
  <c r="C15" i="15"/>
  <c r="B13" i="1"/>
  <c r="E12" i="3"/>
  <c r="D38" i="2"/>
  <c r="J35" i="3"/>
  <c r="W4" i="12"/>
  <c r="P33" i="12"/>
  <c r="V4" i="12"/>
  <c r="R33" i="12"/>
  <c r="Q64" i="7"/>
  <c r="S64" i="7"/>
  <c r="W35" i="7"/>
  <c r="C36" i="5"/>
  <c r="B36" i="5" s="1"/>
  <c r="I34" i="3"/>
  <c r="B34" i="3" s="1"/>
  <c r="C37" i="2" s="1"/>
  <c r="G37" i="2" s="1"/>
  <c r="I37" i="2" s="1"/>
  <c r="D37" i="15" s="1"/>
  <c r="E37" i="15" s="1"/>
  <c r="U82" i="3"/>
  <c r="Y53" i="3"/>
  <c r="S82" i="3"/>
  <c r="B14" i="1" l="1"/>
  <c r="E13" i="3"/>
  <c r="C16" i="15"/>
  <c r="B13" i="6"/>
  <c r="B16" i="2"/>
  <c r="F15" i="2"/>
  <c r="F12" i="3"/>
  <c r="D12" i="3" s="1"/>
  <c r="D39" i="2"/>
  <c r="J36" i="3"/>
  <c r="W3" i="12"/>
  <c r="P32" i="12"/>
  <c r="V3" i="12"/>
  <c r="R32" i="12"/>
  <c r="S63" i="7"/>
  <c r="W34" i="7"/>
  <c r="Q63" i="7"/>
  <c r="I35" i="3"/>
  <c r="B35" i="3" s="1"/>
  <c r="C38" i="2" s="1"/>
  <c r="G38" i="2" s="1"/>
  <c r="I38" i="2" s="1"/>
  <c r="D38" i="15" s="1"/>
  <c r="E38" i="15" s="1"/>
  <c r="C37" i="5"/>
  <c r="B37" i="5" s="1"/>
  <c r="S81" i="3"/>
  <c r="U81" i="3"/>
  <c r="Y52" i="3"/>
  <c r="B14" i="6" l="1"/>
  <c r="B15" i="1"/>
  <c r="B17" i="2"/>
  <c r="E14" i="3"/>
  <c r="C17" i="15"/>
  <c r="F16" i="2"/>
  <c r="F13" i="3"/>
  <c r="D13" i="3" s="1"/>
  <c r="J37" i="3"/>
  <c r="D40" i="2"/>
  <c r="W2" i="12"/>
  <c r="P31" i="12"/>
  <c r="P30" i="12" s="1"/>
  <c r="P29" i="12" s="1"/>
  <c r="P28" i="12" s="1"/>
  <c r="P27" i="12" s="1"/>
  <c r="P26" i="12" s="1"/>
  <c r="P25" i="12" s="1"/>
  <c r="P24" i="12" s="1"/>
  <c r="P23" i="12" s="1"/>
  <c r="P22" i="12" s="1"/>
  <c r="P21" i="12" s="1"/>
  <c r="P20" i="12" s="1"/>
  <c r="P19" i="12" s="1"/>
  <c r="P18" i="12" s="1"/>
  <c r="P17" i="12" s="1"/>
  <c r="P16" i="12" s="1"/>
  <c r="P15" i="12" s="1"/>
  <c r="P14" i="12" s="1"/>
  <c r="P13" i="12" s="1"/>
  <c r="P12" i="12" s="1"/>
  <c r="P11" i="12" s="1"/>
  <c r="P10" i="12" s="1"/>
  <c r="P9" i="12" s="1"/>
  <c r="P8" i="12" s="1"/>
  <c r="P7" i="12" s="1"/>
  <c r="P6" i="12" s="1"/>
  <c r="P5" i="12" s="1"/>
  <c r="P4" i="12" s="1"/>
  <c r="P3" i="12" s="1"/>
  <c r="P2" i="12" s="1"/>
  <c r="V2" i="12"/>
  <c r="R31" i="12"/>
  <c r="R30" i="12" s="1"/>
  <c r="R29" i="12" s="1"/>
  <c r="R28" i="12" s="1"/>
  <c r="R27" i="12" s="1"/>
  <c r="R26" i="12" s="1"/>
  <c r="R25" i="12" s="1"/>
  <c r="R24" i="12" s="1"/>
  <c r="R23" i="12" s="1"/>
  <c r="R22" i="12" s="1"/>
  <c r="R21" i="12" s="1"/>
  <c r="R20" i="12" s="1"/>
  <c r="R19" i="12" s="1"/>
  <c r="R18" i="12" s="1"/>
  <c r="R17" i="12" s="1"/>
  <c r="R16" i="12" s="1"/>
  <c r="R15" i="12" s="1"/>
  <c r="R14" i="12" s="1"/>
  <c r="R13" i="12" s="1"/>
  <c r="R12" i="12" s="1"/>
  <c r="R11" i="12" s="1"/>
  <c r="R10" i="12" s="1"/>
  <c r="R9" i="12" s="1"/>
  <c r="R8" i="12" s="1"/>
  <c r="R7" i="12" s="1"/>
  <c r="R6" i="12" s="1"/>
  <c r="R5" i="12" s="1"/>
  <c r="R4" i="12" s="1"/>
  <c r="R3" i="12" s="1"/>
  <c r="R2" i="12" s="1"/>
  <c r="Q62" i="7"/>
  <c r="X33" i="7"/>
  <c r="S62" i="7"/>
  <c r="W33" i="7"/>
  <c r="I36" i="3"/>
  <c r="B36" i="3" s="1"/>
  <c r="C39" i="2" s="1"/>
  <c r="G39" i="2" s="1"/>
  <c r="I39" i="2" s="1"/>
  <c r="D39" i="15" s="1"/>
  <c r="E39" i="15" s="1"/>
  <c r="C38" i="5"/>
  <c r="B38" i="5" s="1"/>
  <c r="U80" i="3"/>
  <c r="Y51" i="3"/>
  <c r="S80" i="3"/>
  <c r="B16" i="1" l="1"/>
  <c r="B18" i="2"/>
  <c r="E15" i="3"/>
  <c r="C18" i="15"/>
  <c r="B15" i="6"/>
  <c r="F17" i="2"/>
  <c r="F14" i="3"/>
  <c r="D14" i="3" s="1"/>
  <c r="J38" i="3"/>
  <c r="D41" i="2"/>
  <c r="X2" i="12"/>
  <c r="S61" i="7"/>
  <c r="W32" i="7"/>
  <c r="Q61" i="7"/>
  <c r="X32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I37" i="3"/>
  <c r="B37" i="3" s="1"/>
  <c r="C40" i="2" s="1"/>
  <c r="G40" i="2" s="1"/>
  <c r="I40" i="2" s="1"/>
  <c r="D40" i="15" s="1"/>
  <c r="E40" i="15" s="1"/>
  <c r="C39" i="5"/>
  <c r="B39" i="5" s="1"/>
  <c r="S79" i="3"/>
  <c r="U79" i="3"/>
  <c r="Y50" i="3"/>
  <c r="F15" i="3" l="1"/>
  <c r="D15" i="3" s="1"/>
  <c r="F18" i="2"/>
  <c r="B16" i="6"/>
  <c r="B19" i="2"/>
  <c r="B17" i="1"/>
  <c r="E16" i="3"/>
  <c r="C19" i="15"/>
  <c r="D42" i="2"/>
  <c r="J39" i="3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U6" i="12"/>
  <c r="U5" i="12"/>
  <c r="U4" i="12"/>
  <c r="U3" i="12"/>
  <c r="U2" i="12"/>
  <c r="Q60" i="7"/>
  <c r="X31" i="7"/>
  <c r="S60" i="7"/>
  <c r="W31" i="7"/>
  <c r="I38" i="3"/>
  <c r="B38" i="3" s="1"/>
  <c r="C41" i="2" s="1"/>
  <c r="G41" i="2" s="1"/>
  <c r="I41" i="2" s="1"/>
  <c r="D41" i="15" s="1"/>
  <c r="E41" i="15" s="1"/>
  <c r="C40" i="5"/>
  <c r="B40" i="5" s="1"/>
  <c r="U78" i="3"/>
  <c r="Y49" i="3"/>
  <c r="S78" i="3"/>
  <c r="F16" i="3" l="1"/>
  <c r="D16" i="3" s="1"/>
  <c r="F19" i="2"/>
  <c r="C20" i="15"/>
  <c r="B17" i="6"/>
  <c r="E17" i="3"/>
  <c r="B20" i="2"/>
  <c r="B18" i="1"/>
  <c r="D43" i="2"/>
  <c r="J40" i="3"/>
  <c r="S59" i="7"/>
  <c r="W30" i="7"/>
  <c r="Q59" i="7"/>
  <c r="X30" i="7"/>
  <c r="I39" i="3"/>
  <c r="B39" i="3" s="1"/>
  <c r="C42" i="2" s="1"/>
  <c r="G42" i="2" s="1"/>
  <c r="I42" i="2" s="1"/>
  <c r="D42" i="15" s="1"/>
  <c r="E42" i="15" s="1"/>
  <c r="C41" i="5"/>
  <c r="B41" i="5" s="1"/>
  <c r="S77" i="3"/>
  <c r="U77" i="3"/>
  <c r="Y48" i="3"/>
  <c r="B18" i="6" l="1"/>
  <c r="B21" i="2"/>
  <c r="E18" i="3"/>
  <c r="C21" i="15"/>
  <c r="B19" i="1"/>
  <c r="F20" i="2"/>
  <c r="F17" i="3"/>
  <c r="D17" i="3" s="1"/>
  <c r="J41" i="3"/>
  <c r="D44" i="2"/>
  <c r="Q58" i="7"/>
  <c r="X29" i="7"/>
  <c r="S58" i="7"/>
  <c r="W29" i="7"/>
  <c r="I40" i="3"/>
  <c r="B40" i="3" s="1"/>
  <c r="C43" i="2" s="1"/>
  <c r="G43" i="2" s="1"/>
  <c r="I43" i="2" s="1"/>
  <c r="D43" i="15" s="1"/>
  <c r="E43" i="15" s="1"/>
  <c r="C42" i="5"/>
  <c r="B42" i="5" s="1"/>
  <c r="U76" i="3"/>
  <c r="Y47" i="3"/>
  <c r="S76" i="3"/>
  <c r="F18" i="3" l="1"/>
  <c r="F21" i="2"/>
  <c r="D18" i="3"/>
  <c r="B20" i="1"/>
  <c r="C22" i="15"/>
  <c r="B19" i="6"/>
  <c r="B22" i="2"/>
  <c r="E19" i="3"/>
  <c r="J42" i="3"/>
  <c r="D45" i="2"/>
  <c r="S57" i="7"/>
  <c r="W28" i="7"/>
  <c r="Q57" i="7"/>
  <c r="X28" i="7"/>
  <c r="I41" i="3"/>
  <c r="B41" i="3" s="1"/>
  <c r="C44" i="2" s="1"/>
  <c r="G44" i="2" s="1"/>
  <c r="I44" i="2" s="1"/>
  <c r="D44" i="15" s="1"/>
  <c r="E44" i="15" s="1"/>
  <c r="C43" i="5"/>
  <c r="B43" i="5" s="1"/>
  <c r="S75" i="3"/>
  <c r="U75" i="3"/>
  <c r="Y46" i="3"/>
  <c r="F19" i="3" l="1"/>
  <c r="D19" i="3" s="1"/>
  <c r="F22" i="2"/>
  <c r="B21" i="1"/>
  <c r="E20" i="3"/>
  <c r="B23" i="2"/>
  <c r="C23" i="15"/>
  <c r="B20" i="6"/>
  <c r="D46" i="2"/>
  <c r="J43" i="3"/>
  <c r="Q56" i="7"/>
  <c r="X27" i="7"/>
  <c r="S56" i="7"/>
  <c r="W27" i="7"/>
  <c r="I42" i="3"/>
  <c r="B42" i="3" s="1"/>
  <c r="C45" i="2" s="1"/>
  <c r="G45" i="2" s="1"/>
  <c r="I45" i="2" s="1"/>
  <c r="D45" i="15" s="1"/>
  <c r="E45" i="15" s="1"/>
  <c r="C44" i="5"/>
  <c r="B44" i="5" s="1"/>
  <c r="U74" i="3"/>
  <c r="Y45" i="3"/>
  <c r="S74" i="3"/>
  <c r="B22" i="1" l="1"/>
  <c r="E21" i="3"/>
  <c r="C24" i="15"/>
  <c r="B21" i="6"/>
  <c r="B24" i="2"/>
  <c r="F23" i="2"/>
  <c r="F20" i="3"/>
  <c r="D20" i="3" s="1"/>
  <c r="D47" i="2"/>
  <c r="J44" i="3"/>
  <c r="S55" i="7"/>
  <c r="W26" i="7"/>
  <c r="Q55" i="7"/>
  <c r="X26" i="7"/>
  <c r="I43" i="3"/>
  <c r="B43" i="3" s="1"/>
  <c r="C46" i="2" s="1"/>
  <c r="G46" i="2" s="1"/>
  <c r="I46" i="2" s="1"/>
  <c r="D46" i="15" s="1"/>
  <c r="E46" i="15" s="1"/>
  <c r="C45" i="5"/>
  <c r="B45" i="5" s="1"/>
  <c r="S73" i="3"/>
  <c r="U73" i="3"/>
  <c r="Y44" i="3"/>
  <c r="F24" i="2" l="1"/>
  <c r="F21" i="3"/>
  <c r="D21" i="3" s="1"/>
  <c r="E22" i="3"/>
  <c r="B22" i="6"/>
  <c r="B25" i="2"/>
  <c r="B23" i="1"/>
  <c r="C25" i="15"/>
  <c r="J45" i="3"/>
  <c r="D48" i="2"/>
  <c r="Q54" i="7"/>
  <c r="X25" i="7"/>
  <c r="S54" i="7"/>
  <c r="W25" i="7"/>
  <c r="C46" i="5"/>
  <c r="B46" i="5" s="1"/>
  <c r="I44" i="3"/>
  <c r="B44" i="3" s="1"/>
  <c r="C47" i="2" s="1"/>
  <c r="G47" i="2" s="1"/>
  <c r="I47" i="2" s="1"/>
  <c r="D47" i="15" s="1"/>
  <c r="E47" i="15" s="1"/>
  <c r="U72" i="3"/>
  <c r="Y43" i="3"/>
  <c r="S72" i="3"/>
  <c r="F25" i="2" l="1"/>
  <c r="F22" i="3"/>
  <c r="D22" i="3" s="1"/>
  <c r="B22" i="3" s="1"/>
  <c r="C25" i="2" s="1"/>
  <c r="G25" i="2" s="1"/>
  <c r="I25" i="2" s="1"/>
  <c r="D25" i="15" s="1"/>
  <c r="E25" i="15" s="1"/>
  <c r="C26" i="15"/>
  <c r="B24" i="1"/>
  <c r="E23" i="3"/>
  <c r="B23" i="6"/>
  <c r="B26" i="2"/>
  <c r="J46" i="3"/>
  <c r="D49" i="2"/>
  <c r="S53" i="7"/>
  <c r="W24" i="7"/>
  <c r="Q53" i="7"/>
  <c r="X24" i="7"/>
  <c r="I45" i="3"/>
  <c r="B45" i="3" s="1"/>
  <c r="C48" i="2" s="1"/>
  <c r="G48" i="2" s="1"/>
  <c r="I48" i="2" s="1"/>
  <c r="D48" i="15" s="1"/>
  <c r="E48" i="15" s="1"/>
  <c r="C47" i="5"/>
  <c r="B47" i="5" s="1"/>
  <c r="S71" i="3"/>
  <c r="U71" i="3"/>
  <c r="Y42" i="3"/>
  <c r="C27" i="15" l="1"/>
  <c r="B24" i="6"/>
  <c r="B25" i="1"/>
  <c r="E24" i="3"/>
  <c r="B27" i="2"/>
  <c r="F26" i="2"/>
  <c r="F23" i="3"/>
  <c r="D23" i="3" s="1"/>
  <c r="B23" i="3" s="1"/>
  <c r="C26" i="2" s="1"/>
  <c r="D50" i="2"/>
  <c r="J47" i="3"/>
  <c r="Q52" i="7"/>
  <c r="X23" i="7"/>
  <c r="S52" i="7"/>
  <c r="W23" i="7"/>
  <c r="C48" i="5"/>
  <c r="B48" i="5" s="1"/>
  <c r="I46" i="3"/>
  <c r="B46" i="3" s="1"/>
  <c r="C49" i="2" s="1"/>
  <c r="G49" i="2" s="1"/>
  <c r="I49" i="2" s="1"/>
  <c r="D49" i="15" s="1"/>
  <c r="E49" i="15" s="1"/>
  <c r="U70" i="3"/>
  <c r="Y41" i="3"/>
  <c r="S70" i="3"/>
  <c r="G26" i="2" l="1"/>
  <c r="I26" i="2" s="1"/>
  <c r="D26" i="15" s="1"/>
  <c r="E26" i="15" s="1"/>
  <c r="B26" i="1"/>
  <c r="B25" i="6"/>
  <c r="E25" i="3"/>
  <c r="C28" i="15"/>
  <c r="B28" i="2"/>
  <c r="F24" i="3"/>
  <c r="D24" i="3" s="1"/>
  <c r="B24" i="3" s="1"/>
  <c r="C27" i="2" s="1"/>
  <c r="F27" i="2"/>
  <c r="D51" i="2"/>
  <c r="J48" i="3"/>
  <c r="S51" i="7"/>
  <c r="W22" i="7"/>
  <c r="Q51" i="7"/>
  <c r="X22" i="7"/>
  <c r="I47" i="3"/>
  <c r="B47" i="3" s="1"/>
  <c r="C50" i="2" s="1"/>
  <c r="G50" i="2" s="1"/>
  <c r="I50" i="2" s="1"/>
  <c r="D50" i="15" s="1"/>
  <c r="E50" i="15" s="1"/>
  <c r="C49" i="5"/>
  <c r="B49" i="5" s="1"/>
  <c r="S69" i="3"/>
  <c r="U69" i="3"/>
  <c r="Y40" i="3"/>
  <c r="G27" i="2" l="1"/>
  <c r="I27" i="2" s="1"/>
  <c r="D27" i="15" s="1"/>
  <c r="E27" i="15" s="1"/>
  <c r="F28" i="2"/>
  <c r="F25" i="3"/>
  <c r="D25" i="3" s="1"/>
  <c r="B25" i="3" s="1"/>
  <c r="C28" i="2" s="1"/>
  <c r="E26" i="3"/>
  <c r="C29" i="15"/>
  <c r="B29" i="2"/>
  <c r="B26" i="6"/>
  <c r="B27" i="1"/>
  <c r="J49" i="3"/>
  <c r="D52" i="2"/>
  <c r="Q50" i="7"/>
  <c r="X21" i="7"/>
  <c r="S50" i="7"/>
  <c r="W21" i="7"/>
  <c r="C50" i="5"/>
  <c r="B50" i="5" s="1"/>
  <c r="I48" i="3"/>
  <c r="B48" i="3" s="1"/>
  <c r="C51" i="2" s="1"/>
  <c r="G51" i="2" s="1"/>
  <c r="I51" i="2" s="1"/>
  <c r="D51" i="15" s="1"/>
  <c r="E51" i="15" s="1"/>
  <c r="U68" i="3"/>
  <c r="Y39" i="3"/>
  <c r="S68" i="3"/>
  <c r="G28" i="2" l="1"/>
  <c r="I28" i="2" s="1"/>
  <c r="D28" i="15" s="1"/>
  <c r="E28" i="15" s="1"/>
  <c r="C30" i="15"/>
  <c r="B27" i="6"/>
  <c r="E27" i="3"/>
  <c r="B30" i="2"/>
  <c r="B28" i="1"/>
  <c r="F29" i="2"/>
  <c r="F26" i="3"/>
  <c r="D26" i="3" s="1"/>
  <c r="B26" i="3" s="1"/>
  <c r="C29" i="2" s="1"/>
  <c r="G29" i="2" s="1"/>
  <c r="I29" i="2" s="1"/>
  <c r="D29" i="15" s="1"/>
  <c r="E29" i="15" s="1"/>
  <c r="J50" i="3"/>
  <c r="D53" i="2"/>
  <c r="S49" i="7"/>
  <c r="W20" i="7"/>
  <c r="Q49" i="7"/>
  <c r="X20" i="7"/>
  <c r="I49" i="3"/>
  <c r="B49" i="3" s="1"/>
  <c r="C52" i="2" s="1"/>
  <c r="G52" i="2" s="1"/>
  <c r="I52" i="2" s="1"/>
  <c r="D52" i="15" s="1"/>
  <c r="E52" i="15" s="1"/>
  <c r="C51" i="5"/>
  <c r="S67" i="3"/>
  <c r="U67" i="3"/>
  <c r="Y38" i="3"/>
  <c r="F30" i="2" l="1"/>
  <c r="F27" i="3"/>
  <c r="D27" i="3" s="1"/>
  <c r="B27" i="3" s="1"/>
  <c r="C30" i="2" s="1"/>
  <c r="B28" i="6"/>
  <c r="B31" i="2"/>
  <c r="B29" i="1"/>
  <c r="C31" i="15"/>
  <c r="E28" i="3"/>
  <c r="B51" i="5"/>
  <c r="Q48" i="7"/>
  <c r="X19" i="7"/>
  <c r="S48" i="7"/>
  <c r="W19" i="7"/>
  <c r="I50" i="3"/>
  <c r="B50" i="3" s="1"/>
  <c r="C53" i="2" s="1"/>
  <c r="G53" i="2" s="1"/>
  <c r="I53" i="2" s="1"/>
  <c r="D53" i="15" s="1"/>
  <c r="E53" i="15" s="1"/>
  <c r="U66" i="3"/>
  <c r="Y37" i="3"/>
  <c r="S66" i="3"/>
  <c r="G30" i="2" l="1"/>
  <c r="I30" i="2" s="1"/>
  <c r="D30" i="15" s="1"/>
  <c r="E30" i="15" s="1"/>
  <c r="F31" i="2"/>
  <c r="F28" i="3"/>
  <c r="D28" i="3" s="1"/>
  <c r="B28" i="3" s="1"/>
  <c r="C31" i="2" s="1"/>
  <c r="E29" i="3"/>
  <c r="B29" i="6"/>
  <c r="B30" i="1"/>
  <c r="B32" i="2"/>
  <c r="C32" i="15"/>
  <c r="D54" i="2"/>
  <c r="J51" i="3"/>
  <c r="I51" i="3" s="1"/>
  <c r="B51" i="3" s="1"/>
  <c r="C54" i="2" s="1"/>
  <c r="S47" i="7"/>
  <c r="W18" i="7"/>
  <c r="Q47" i="7"/>
  <c r="X18" i="7"/>
  <c r="S65" i="3"/>
  <c r="U65" i="3"/>
  <c r="Y36" i="3"/>
  <c r="G54" i="2" l="1"/>
  <c r="I54" i="2" s="1"/>
  <c r="D54" i="15" s="1"/>
  <c r="E54" i="15" s="1"/>
  <c r="G31" i="2"/>
  <c r="I31" i="2" s="1"/>
  <c r="D31" i="15" s="1"/>
  <c r="E31" i="15" s="1"/>
  <c r="E30" i="3"/>
  <c r="B33" i="2"/>
  <c r="C33" i="15"/>
  <c r="B30" i="6"/>
  <c r="B31" i="1"/>
  <c r="F32" i="2"/>
  <c r="F29" i="3"/>
  <c r="D29" i="3" s="1"/>
  <c r="B29" i="3" s="1"/>
  <c r="C32" i="2" s="1"/>
  <c r="Q46" i="7"/>
  <c r="X17" i="7"/>
  <c r="S46" i="7"/>
  <c r="W17" i="7"/>
  <c r="U64" i="3"/>
  <c r="Y35" i="3"/>
  <c r="S64" i="3"/>
  <c r="F33" i="2" l="1"/>
  <c r="F30" i="3"/>
  <c r="D30" i="3" s="1"/>
  <c r="B30" i="3" s="1"/>
  <c r="C33" i="2" s="1"/>
  <c r="G33" i="2" s="1"/>
  <c r="I33" i="2" s="1"/>
  <c r="D33" i="15" s="1"/>
  <c r="E33" i="15" s="1"/>
  <c r="G32" i="2"/>
  <c r="I32" i="2" s="1"/>
  <c r="D32" i="15" s="1"/>
  <c r="E32" i="15" s="1"/>
  <c r="C34" i="15"/>
  <c r="E31" i="3"/>
  <c r="B31" i="6"/>
  <c r="B34" i="2"/>
  <c r="S45" i="7"/>
  <c r="W16" i="7"/>
  <c r="Q45" i="7"/>
  <c r="X16" i="7"/>
  <c r="S63" i="3"/>
  <c r="U63" i="3"/>
  <c r="Y34" i="3"/>
  <c r="F34" i="2" l="1"/>
  <c r="F31" i="3"/>
  <c r="D31" i="3" s="1"/>
  <c r="B31" i="3" s="1"/>
  <c r="C34" i="2" s="1"/>
  <c r="G34" i="2" s="1"/>
  <c r="I34" i="2" s="1"/>
  <c r="D34" i="15" s="1"/>
  <c r="E34" i="15" s="1"/>
  <c r="Q44" i="7"/>
  <c r="X15" i="7"/>
  <c r="S44" i="7"/>
  <c r="W15" i="7"/>
  <c r="U62" i="3"/>
  <c r="Y33" i="3"/>
  <c r="S62" i="3"/>
  <c r="S43" i="7" l="1"/>
  <c r="W14" i="7"/>
  <c r="Q43" i="7"/>
  <c r="X14" i="7"/>
  <c r="S61" i="3"/>
  <c r="Z32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U61" i="3"/>
  <c r="Y32" i="3"/>
  <c r="Z33" i="3"/>
  <c r="Q42" i="7" l="1"/>
  <c r="X13" i="7"/>
  <c r="S42" i="7"/>
  <c r="W13" i="7"/>
  <c r="U60" i="3"/>
  <c r="Y31" i="3"/>
  <c r="S60" i="3"/>
  <c r="Z31" i="3"/>
  <c r="S41" i="7" l="1"/>
  <c r="W12" i="7"/>
  <c r="Q41" i="7"/>
  <c r="X12" i="7"/>
  <c r="S59" i="3"/>
  <c r="Z30" i="3"/>
  <c r="U59" i="3"/>
  <c r="Y30" i="3"/>
  <c r="Q40" i="7" l="1"/>
  <c r="X11" i="7"/>
  <c r="S40" i="7"/>
  <c r="W11" i="7"/>
  <c r="U58" i="3"/>
  <c r="Y29" i="3"/>
  <c r="S58" i="3"/>
  <c r="Z29" i="3"/>
  <c r="S39" i="7" l="1"/>
  <c r="W10" i="7"/>
  <c r="Q39" i="7"/>
  <c r="X10" i="7"/>
  <c r="S57" i="3"/>
  <c r="Z28" i="3"/>
  <c r="U57" i="3"/>
  <c r="Y28" i="3"/>
  <c r="Q38" i="7" l="1"/>
  <c r="X9" i="7"/>
  <c r="S38" i="7"/>
  <c r="W9" i="7"/>
  <c r="U56" i="3"/>
  <c r="Y27" i="3"/>
  <c r="S56" i="3"/>
  <c r="Z27" i="3"/>
  <c r="Q37" i="7" l="1"/>
  <c r="X8" i="7"/>
  <c r="S37" i="7"/>
  <c r="W8" i="7"/>
  <c r="S55" i="3"/>
  <c r="Z26" i="3"/>
  <c r="U55" i="3"/>
  <c r="Y26" i="3"/>
  <c r="S36" i="7" l="1"/>
  <c r="W7" i="7"/>
  <c r="Q36" i="7"/>
  <c r="X7" i="7"/>
  <c r="U54" i="3"/>
  <c r="Y25" i="3"/>
  <c r="S54" i="3"/>
  <c r="Z25" i="3"/>
  <c r="Q35" i="7" l="1"/>
  <c r="X6" i="7"/>
  <c r="S35" i="7"/>
  <c r="W6" i="7"/>
  <c r="S53" i="3"/>
  <c r="Z24" i="3"/>
  <c r="U53" i="3"/>
  <c r="Y24" i="3"/>
  <c r="S34" i="7" l="1"/>
  <c r="W5" i="7"/>
  <c r="Q34" i="7"/>
  <c r="X5" i="7"/>
  <c r="U52" i="3"/>
  <c r="Y23" i="3"/>
  <c r="S52" i="3"/>
  <c r="Z23" i="3"/>
  <c r="Q33" i="7" l="1"/>
  <c r="X4" i="7"/>
  <c r="S33" i="7"/>
  <c r="W4" i="7"/>
  <c r="S51" i="3"/>
  <c r="Z22" i="3"/>
  <c r="U51" i="3"/>
  <c r="Y22" i="3"/>
  <c r="S32" i="7" l="1"/>
  <c r="W3" i="7"/>
  <c r="Q32" i="7"/>
  <c r="X3" i="7"/>
  <c r="U50" i="3"/>
  <c r="Y21" i="3"/>
  <c r="S50" i="3"/>
  <c r="Z21" i="3"/>
  <c r="X2" i="7" l="1"/>
  <c r="Q31" i="7"/>
  <c r="Q30" i="7" s="1"/>
  <c r="Q29" i="7" s="1"/>
  <c r="Q28" i="7" s="1"/>
  <c r="Q27" i="7" s="1"/>
  <c r="Q26" i="7" s="1"/>
  <c r="Q25" i="7" s="1"/>
  <c r="Q24" i="7" s="1"/>
  <c r="Q23" i="7" s="1"/>
  <c r="Q22" i="7" s="1"/>
  <c r="Q21" i="7" s="1"/>
  <c r="Q20" i="7" s="1"/>
  <c r="Q19" i="7" s="1"/>
  <c r="Q18" i="7" s="1"/>
  <c r="Q17" i="7" s="1"/>
  <c r="Q16" i="7" s="1"/>
  <c r="Q15" i="7" s="1"/>
  <c r="Q14" i="7" s="1"/>
  <c r="Q13" i="7" s="1"/>
  <c r="Q12" i="7" s="1"/>
  <c r="Q11" i="7" s="1"/>
  <c r="Q10" i="7" s="1"/>
  <c r="Q9" i="7" s="1"/>
  <c r="Q8" i="7" s="1"/>
  <c r="Q7" i="7" s="1"/>
  <c r="Q6" i="7" s="1"/>
  <c r="Q5" i="7" s="1"/>
  <c r="Q4" i="7" s="1"/>
  <c r="Q3" i="7" s="1"/>
  <c r="Q2" i="7" s="1"/>
  <c r="S31" i="7"/>
  <c r="S30" i="7" s="1"/>
  <c r="S29" i="7" s="1"/>
  <c r="S28" i="7" s="1"/>
  <c r="S27" i="7" s="1"/>
  <c r="S26" i="7" s="1"/>
  <c r="S25" i="7" s="1"/>
  <c r="S24" i="7" s="1"/>
  <c r="S23" i="7" s="1"/>
  <c r="S22" i="7" s="1"/>
  <c r="S21" i="7" s="1"/>
  <c r="S20" i="7" s="1"/>
  <c r="S19" i="7" s="1"/>
  <c r="S18" i="7" s="1"/>
  <c r="S17" i="7" s="1"/>
  <c r="S16" i="7" s="1"/>
  <c r="S15" i="7" s="1"/>
  <c r="S14" i="7" s="1"/>
  <c r="S13" i="7" s="1"/>
  <c r="S12" i="7" s="1"/>
  <c r="S11" i="7" s="1"/>
  <c r="S10" i="7" s="1"/>
  <c r="S9" i="7" s="1"/>
  <c r="S8" i="7" s="1"/>
  <c r="S7" i="7" s="1"/>
  <c r="S6" i="7" s="1"/>
  <c r="S5" i="7" s="1"/>
  <c r="S4" i="7" s="1"/>
  <c r="S3" i="7" s="1"/>
  <c r="S2" i="7" s="1"/>
  <c r="W2" i="7"/>
  <c r="S49" i="3"/>
  <c r="Z20" i="3"/>
  <c r="U49" i="3"/>
  <c r="Y20" i="3"/>
  <c r="Y2" i="7" l="1"/>
  <c r="U48" i="3"/>
  <c r="Y19" i="3"/>
  <c r="S48" i="3"/>
  <c r="Z19" i="3"/>
  <c r="V52" i="7" l="1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B2" i="7" s="1"/>
  <c r="V2" i="7"/>
  <c r="S47" i="3"/>
  <c r="Z18" i="3"/>
  <c r="U47" i="3"/>
  <c r="Y18" i="3"/>
  <c r="U46" i="3" l="1"/>
  <c r="Y17" i="3"/>
  <c r="S46" i="3"/>
  <c r="Z17" i="3"/>
  <c r="S45" i="3" l="1"/>
  <c r="Z16" i="3"/>
  <c r="U45" i="3"/>
  <c r="Y16" i="3"/>
  <c r="U44" i="3" l="1"/>
  <c r="Y15" i="3"/>
  <c r="S44" i="3"/>
  <c r="Z15" i="3"/>
  <c r="S43" i="3" l="1"/>
  <c r="Z14" i="3"/>
  <c r="U43" i="3"/>
  <c r="Y14" i="3"/>
  <c r="U42" i="3" l="1"/>
  <c r="Y13" i="3"/>
  <c r="S42" i="3"/>
  <c r="Z13" i="3"/>
  <c r="U41" i="3" l="1"/>
  <c r="Y12" i="3"/>
  <c r="S41" i="3"/>
  <c r="Z12" i="3"/>
  <c r="S40" i="3" l="1"/>
  <c r="Z11" i="3"/>
  <c r="U40" i="3"/>
  <c r="Y11" i="3"/>
  <c r="U39" i="3" l="1"/>
  <c r="Y10" i="3"/>
  <c r="S39" i="3"/>
  <c r="Z10" i="3"/>
  <c r="S38" i="3" l="1"/>
  <c r="Z9" i="3"/>
  <c r="U38" i="3"/>
  <c r="Y9" i="3"/>
  <c r="U37" i="3" l="1"/>
  <c r="Y8" i="3"/>
  <c r="S37" i="3"/>
  <c r="Z8" i="3"/>
  <c r="S36" i="3" l="1"/>
  <c r="Z7" i="3"/>
  <c r="U36" i="3"/>
  <c r="Y7" i="3"/>
  <c r="S35" i="3" l="1"/>
  <c r="Z6" i="3"/>
  <c r="U35" i="3"/>
  <c r="Y6" i="3"/>
  <c r="U34" i="3" l="1"/>
  <c r="Y5" i="3"/>
  <c r="S34" i="3"/>
  <c r="Z5" i="3"/>
  <c r="U33" i="3" l="1"/>
  <c r="Y4" i="3"/>
  <c r="S33" i="3"/>
  <c r="Z4" i="3"/>
  <c r="U32" i="3" l="1"/>
  <c r="Y3" i="3"/>
  <c r="S32" i="3"/>
  <c r="Z3" i="3"/>
  <c r="Y2" i="3" l="1"/>
  <c r="U31" i="3"/>
  <c r="U30" i="3" s="1"/>
  <c r="U29" i="3" s="1"/>
  <c r="U28" i="3" s="1"/>
  <c r="U27" i="3" s="1"/>
  <c r="U26" i="3" s="1"/>
  <c r="U25" i="3" s="1"/>
  <c r="U24" i="3" s="1"/>
  <c r="U23" i="3" s="1"/>
  <c r="U22" i="3" s="1"/>
  <c r="U21" i="3" s="1"/>
  <c r="U20" i="3" s="1"/>
  <c r="U19" i="3" s="1"/>
  <c r="U18" i="3" s="1"/>
  <c r="U17" i="3" s="1"/>
  <c r="U16" i="3" s="1"/>
  <c r="U15" i="3" s="1"/>
  <c r="U14" i="3" s="1"/>
  <c r="U13" i="3" s="1"/>
  <c r="U12" i="3" s="1"/>
  <c r="U11" i="3" s="1"/>
  <c r="U10" i="3" s="1"/>
  <c r="U9" i="3" s="1"/>
  <c r="U8" i="3" s="1"/>
  <c r="U7" i="3" s="1"/>
  <c r="U6" i="3" s="1"/>
  <c r="U5" i="3" s="1"/>
  <c r="U4" i="3" s="1"/>
  <c r="U3" i="3" s="1"/>
  <c r="U2" i="3" s="1"/>
  <c r="Z2" i="3"/>
  <c r="S31" i="3"/>
  <c r="S30" i="3" s="1"/>
  <c r="S29" i="3" s="1"/>
  <c r="S28" i="3" s="1"/>
  <c r="S27" i="3" s="1"/>
  <c r="S26" i="3" s="1"/>
  <c r="S25" i="3" s="1"/>
  <c r="S24" i="3" s="1"/>
  <c r="S23" i="3" s="1"/>
  <c r="S22" i="3" s="1"/>
  <c r="S21" i="3" s="1"/>
  <c r="S20" i="3" s="1"/>
  <c r="S19" i="3" s="1"/>
  <c r="S18" i="3" s="1"/>
  <c r="S17" i="3" s="1"/>
  <c r="S16" i="3" s="1"/>
  <c r="S15" i="3" s="1"/>
  <c r="S14" i="3" s="1"/>
  <c r="S13" i="3" s="1"/>
  <c r="S12" i="3" s="1"/>
  <c r="S11" i="3" s="1"/>
  <c r="S10" i="3" s="1"/>
  <c r="S9" i="3" s="1"/>
  <c r="S8" i="3" s="1"/>
  <c r="S7" i="3" s="1"/>
  <c r="S6" i="3" s="1"/>
  <c r="S5" i="3" s="1"/>
  <c r="S4" i="3" s="1"/>
  <c r="S3" i="3" s="1"/>
  <c r="S2" i="3" s="1"/>
  <c r="AA2" i="3" l="1"/>
  <c r="AA3" i="3" s="1"/>
  <c r="AA4" i="3" l="1"/>
  <c r="X3" i="3"/>
  <c r="G3" i="3" s="1"/>
  <c r="X2" i="3"/>
  <c r="G2" i="3" s="1"/>
  <c r="B2" i="3" l="1"/>
  <c r="C5" i="2" s="1"/>
  <c r="G5" i="2" s="1"/>
  <c r="B3" i="3"/>
  <c r="C6" i="2" s="1"/>
  <c r="G6" i="2" s="1"/>
  <c r="I6" i="2" s="1"/>
  <c r="D6" i="15" s="1"/>
  <c r="E6" i="15" s="1"/>
  <c r="AA5" i="3"/>
  <c r="X4" i="3"/>
  <c r="G4" i="3" s="1"/>
  <c r="I5" i="2" l="1"/>
  <c r="D5" i="15" s="1"/>
  <c r="J5" i="2"/>
  <c r="B4" i="3"/>
  <c r="C7" i="2" s="1"/>
  <c r="G7" i="2" s="1"/>
  <c r="I7" i="2" s="1"/>
  <c r="D7" i="15" s="1"/>
  <c r="E7" i="15" s="1"/>
  <c r="AA6" i="3"/>
  <c r="X5" i="3"/>
  <c r="G5" i="3" s="1"/>
  <c r="E5" i="15" l="1"/>
  <c r="F5" i="15" s="1"/>
  <c r="F6" i="15" s="1"/>
  <c r="F7" i="15" s="1"/>
  <c r="J6" i="2"/>
  <c r="L5" i="2"/>
  <c r="B5" i="3"/>
  <c r="C8" i="2" s="1"/>
  <c r="G8" i="2" s="1"/>
  <c r="I8" i="2" s="1"/>
  <c r="D8" i="15" s="1"/>
  <c r="E8" i="15" s="1"/>
  <c r="AA7" i="3"/>
  <c r="X6" i="3"/>
  <c r="G6" i="3" s="1"/>
  <c r="F8" i="15" l="1"/>
  <c r="J7" i="2"/>
  <c r="L6" i="2"/>
  <c r="B6" i="3"/>
  <c r="C9" i="2" s="1"/>
  <c r="G9" i="2" s="1"/>
  <c r="I9" i="2" s="1"/>
  <c r="D9" i="15" s="1"/>
  <c r="E9" i="15" s="1"/>
  <c r="AA8" i="3"/>
  <c r="X7" i="3"/>
  <c r="G7" i="3" s="1"/>
  <c r="F9" i="15" l="1"/>
  <c r="J8" i="2"/>
  <c r="L7" i="2"/>
  <c r="B7" i="3"/>
  <c r="C10" i="2" s="1"/>
  <c r="G10" i="2" s="1"/>
  <c r="I10" i="2" s="1"/>
  <c r="D10" i="15" s="1"/>
  <c r="E10" i="15" s="1"/>
  <c r="AA9" i="3"/>
  <c r="X8" i="3"/>
  <c r="G8" i="3" s="1"/>
  <c r="F10" i="15" l="1"/>
  <c r="J9" i="2"/>
  <c r="L8" i="2"/>
  <c r="B8" i="3"/>
  <c r="C11" i="2" s="1"/>
  <c r="G11" i="2" s="1"/>
  <c r="I11" i="2" s="1"/>
  <c r="D11" i="15" s="1"/>
  <c r="E11" i="15" s="1"/>
  <c r="AA10" i="3"/>
  <c r="X9" i="3"/>
  <c r="G9" i="3" s="1"/>
  <c r="F11" i="15" l="1"/>
  <c r="L9" i="2"/>
  <c r="J10" i="2"/>
  <c r="B9" i="3"/>
  <c r="C12" i="2" s="1"/>
  <c r="G12" i="2" s="1"/>
  <c r="I12" i="2" s="1"/>
  <c r="D12" i="15" s="1"/>
  <c r="E12" i="15" s="1"/>
  <c r="AA11" i="3"/>
  <c r="X10" i="3"/>
  <c r="G10" i="3" s="1"/>
  <c r="F12" i="15" l="1"/>
  <c r="L10" i="2"/>
  <c r="J11" i="2"/>
  <c r="B10" i="3"/>
  <c r="C13" i="2" s="1"/>
  <c r="G13" i="2" s="1"/>
  <c r="I13" i="2" s="1"/>
  <c r="D13" i="15" s="1"/>
  <c r="E13" i="15" s="1"/>
  <c r="AA12" i="3"/>
  <c r="X11" i="3"/>
  <c r="G11" i="3" s="1"/>
  <c r="F13" i="15" l="1"/>
  <c r="J12" i="2"/>
  <c r="L11" i="2"/>
  <c r="B11" i="3"/>
  <c r="C14" i="2" s="1"/>
  <c r="G14" i="2" s="1"/>
  <c r="I14" i="2" s="1"/>
  <c r="D14" i="15" s="1"/>
  <c r="E14" i="15" s="1"/>
  <c r="AA13" i="3"/>
  <c r="X12" i="3"/>
  <c r="G12" i="3" s="1"/>
  <c r="F14" i="15" l="1"/>
  <c r="L12" i="2"/>
  <c r="J13" i="2"/>
  <c r="B12" i="3"/>
  <c r="C15" i="2" s="1"/>
  <c r="G15" i="2" s="1"/>
  <c r="I15" i="2" s="1"/>
  <c r="D15" i="15" s="1"/>
  <c r="E15" i="15" s="1"/>
  <c r="AA14" i="3"/>
  <c r="X13" i="3"/>
  <c r="G13" i="3" s="1"/>
  <c r="F15" i="15" l="1"/>
  <c r="L13" i="2"/>
  <c r="J14" i="2"/>
  <c r="B13" i="3"/>
  <c r="C16" i="2" s="1"/>
  <c r="G16" i="2" s="1"/>
  <c r="I16" i="2" s="1"/>
  <c r="D16" i="15" s="1"/>
  <c r="E16" i="15" s="1"/>
  <c r="AA15" i="3"/>
  <c r="X14" i="3"/>
  <c r="G14" i="3" s="1"/>
  <c r="F16" i="15" l="1"/>
  <c r="L14" i="2"/>
  <c r="J15" i="2"/>
  <c r="B14" i="3"/>
  <c r="C17" i="2" s="1"/>
  <c r="G17" i="2" s="1"/>
  <c r="I17" i="2" s="1"/>
  <c r="D17" i="15" s="1"/>
  <c r="E17" i="15" s="1"/>
  <c r="AA16" i="3"/>
  <c r="X15" i="3"/>
  <c r="G15" i="3" s="1"/>
  <c r="F17" i="15" l="1"/>
  <c r="L15" i="2"/>
  <c r="J16" i="2"/>
  <c r="B15" i="3"/>
  <c r="C18" i="2" s="1"/>
  <c r="G18" i="2" s="1"/>
  <c r="I18" i="2" s="1"/>
  <c r="D18" i="15" s="1"/>
  <c r="E18" i="15" s="1"/>
  <c r="AA17" i="3"/>
  <c r="X16" i="3"/>
  <c r="G16" i="3" s="1"/>
  <c r="F18" i="15" l="1"/>
  <c r="J17" i="2"/>
  <c r="L16" i="2"/>
  <c r="B16" i="3"/>
  <c r="C19" i="2" s="1"/>
  <c r="G19" i="2" s="1"/>
  <c r="I19" i="2" s="1"/>
  <c r="D19" i="15" s="1"/>
  <c r="E19" i="15" s="1"/>
  <c r="AA18" i="3"/>
  <c r="X17" i="3"/>
  <c r="G17" i="3" s="1"/>
  <c r="F19" i="15" l="1"/>
  <c r="J18" i="2"/>
  <c r="L17" i="2"/>
  <c r="B17" i="3"/>
  <c r="C20" i="2" s="1"/>
  <c r="G20" i="2" s="1"/>
  <c r="I20" i="2" s="1"/>
  <c r="D20" i="15" s="1"/>
  <c r="E20" i="15" s="1"/>
  <c r="AA19" i="3"/>
  <c r="X18" i="3"/>
  <c r="G18" i="3" s="1"/>
  <c r="F20" i="15" l="1"/>
  <c r="L18" i="2"/>
  <c r="J19" i="2"/>
  <c r="B18" i="3"/>
  <c r="C21" i="2" s="1"/>
  <c r="G21" i="2" s="1"/>
  <c r="I21" i="2" s="1"/>
  <c r="D21" i="15" s="1"/>
  <c r="E21" i="15" s="1"/>
  <c r="AA20" i="3"/>
  <c r="X19" i="3"/>
  <c r="G19" i="3" s="1"/>
  <c r="F21" i="15" l="1"/>
  <c r="J20" i="2"/>
  <c r="L19" i="2"/>
  <c r="B19" i="3"/>
  <c r="C22" i="2" s="1"/>
  <c r="G22" i="2" s="1"/>
  <c r="I22" i="2" s="1"/>
  <c r="D22" i="15" s="1"/>
  <c r="E22" i="15" s="1"/>
  <c r="F22" i="15" s="1"/>
  <c r="AA21" i="3"/>
  <c r="X20" i="3"/>
  <c r="G20" i="3" s="1"/>
  <c r="L20" i="2" l="1"/>
  <c r="J21" i="2"/>
  <c r="B20" i="3"/>
  <c r="C23" i="2" s="1"/>
  <c r="G23" i="2" s="1"/>
  <c r="I23" i="2" s="1"/>
  <c r="D23" i="15" s="1"/>
  <c r="E23" i="15" s="1"/>
  <c r="F23" i="15" s="1"/>
  <c r="AA22" i="3"/>
  <c r="X21" i="3"/>
  <c r="G21" i="3" s="1"/>
  <c r="J22" i="2" l="1"/>
  <c r="L21" i="2"/>
  <c r="B21" i="3"/>
  <c r="C24" i="2" s="1"/>
  <c r="G24" i="2" s="1"/>
  <c r="I24" i="2" s="1"/>
  <c r="D24" i="15" s="1"/>
  <c r="AA23" i="3"/>
  <c r="X22" i="3"/>
  <c r="E24" i="15" l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37" i="15" s="1"/>
  <c r="F38" i="15" s="1"/>
  <c r="F39" i="15" s="1"/>
  <c r="F40" i="15" s="1"/>
  <c r="F41" i="15" s="1"/>
  <c r="F42" i="15" s="1"/>
  <c r="F43" i="15" s="1"/>
  <c r="F44" i="15" s="1"/>
  <c r="F45" i="15" s="1"/>
  <c r="F46" i="15" s="1"/>
  <c r="F47" i="15" s="1"/>
  <c r="F48" i="15" s="1"/>
  <c r="F49" i="15" s="1"/>
  <c r="F50" i="15" s="1"/>
  <c r="F51" i="15" s="1"/>
  <c r="F52" i="15" s="1"/>
  <c r="F53" i="15" s="1"/>
  <c r="F54" i="15" s="1"/>
  <c r="A5" i="15" s="1"/>
  <c r="A11" i="15"/>
  <c r="A8" i="15" a="1"/>
  <c r="A8" i="15" s="1"/>
  <c r="L22" i="2"/>
  <c r="J23" i="2"/>
  <c r="AA24" i="3"/>
  <c r="X23" i="3"/>
  <c r="J24" i="2" l="1"/>
  <c r="L23" i="2"/>
  <c r="AA25" i="3"/>
  <c r="X24" i="3"/>
  <c r="L24" i="2" l="1"/>
  <c r="J25" i="2"/>
  <c r="AA26" i="3"/>
  <c r="X25" i="3"/>
  <c r="J26" i="2" l="1"/>
  <c r="L25" i="2"/>
  <c r="AA27" i="3"/>
  <c r="X26" i="3"/>
  <c r="L26" i="2" l="1"/>
  <c r="J27" i="2"/>
  <c r="AA28" i="3"/>
  <c r="X27" i="3"/>
  <c r="J28" i="2" l="1"/>
  <c r="L27" i="2"/>
  <c r="AA29" i="3"/>
  <c r="X28" i="3"/>
  <c r="L28" i="2" l="1"/>
  <c r="J29" i="2"/>
  <c r="AA30" i="3"/>
  <c r="X29" i="3"/>
  <c r="J30" i="2" l="1"/>
  <c r="L29" i="2"/>
  <c r="AA31" i="3"/>
  <c r="X30" i="3"/>
  <c r="L30" i="2" l="1"/>
  <c r="J31" i="2"/>
  <c r="AA32" i="3"/>
  <c r="X31" i="3"/>
  <c r="J32" i="2" l="1"/>
  <c r="L31" i="2"/>
  <c r="AA33" i="3"/>
  <c r="X32" i="3"/>
  <c r="L32" i="2" l="1"/>
  <c r="J33" i="2"/>
  <c r="AA34" i="3"/>
  <c r="X33" i="3"/>
  <c r="J34" i="2" l="1"/>
  <c r="L33" i="2"/>
  <c r="AA35" i="3"/>
  <c r="X34" i="3"/>
  <c r="L34" i="2" l="1"/>
  <c r="J35" i="2"/>
  <c r="AA36" i="3"/>
  <c r="X35" i="3"/>
  <c r="J36" i="2" l="1"/>
  <c r="L35" i="2"/>
  <c r="AA37" i="3"/>
  <c r="X36" i="3"/>
  <c r="J37" i="2" l="1"/>
  <c r="L36" i="2"/>
  <c r="AA38" i="3"/>
  <c r="X37" i="3"/>
  <c r="J38" i="2" l="1"/>
  <c r="L37" i="2"/>
  <c r="AA39" i="3"/>
  <c r="X38" i="3"/>
  <c r="J39" i="2" l="1"/>
  <c r="L38" i="2"/>
  <c r="AA40" i="3"/>
  <c r="X39" i="3"/>
  <c r="J40" i="2" l="1"/>
  <c r="L39" i="2"/>
  <c r="AA41" i="3"/>
  <c r="X40" i="3"/>
  <c r="L40" i="2" l="1"/>
  <c r="J41" i="2"/>
  <c r="AA42" i="3"/>
  <c r="X41" i="3"/>
  <c r="J42" i="2" l="1"/>
  <c r="L41" i="2"/>
  <c r="AA43" i="3"/>
  <c r="X42" i="3"/>
  <c r="J43" i="2" l="1"/>
  <c r="L42" i="2"/>
  <c r="AA44" i="3"/>
  <c r="X43" i="3"/>
  <c r="J44" i="2" l="1"/>
  <c r="L43" i="2"/>
  <c r="AA45" i="3"/>
  <c r="X44" i="3"/>
  <c r="J45" i="2" l="1"/>
  <c r="L44" i="2"/>
  <c r="AA46" i="3"/>
  <c r="X45" i="3"/>
  <c r="J46" i="2" l="1"/>
  <c r="L45" i="2"/>
  <c r="AA47" i="3"/>
  <c r="X46" i="3"/>
  <c r="J47" i="2" l="1"/>
  <c r="L46" i="2"/>
  <c r="AA48" i="3"/>
  <c r="X47" i="3"/>
  <c r="L47" i="2" l="1"/>
  <c r="J48" i="2"/>
  <c r="AA49" i="3"/>
  <c r="X48" i="3"/>
  <c r="J49" i="2" l="1"/>
  <c r="L48" i="2"/>
  <c r="AA50" i="3"/>
  <c r="X49" i="3"/>
  <c r="L49" i="2" l="1"/>
  <c r="J50" i="2"/>
  <c r="AA51" i="3"/>
  <c r="X50" i="3"/>
  <c r="J51" i="2" l="1"/>
  <c r="L50" i="2"/>
  <c r="AA52" i="3"/>
  <c r="X51" i="3"/>
  <c r="L51" i="2" l="1"/>
  <c r="J52" i="2"/>
  <c r="AA53" i="3"/>
  <c r="X52" i="3"/>
  <c r="J53" i="2" l="1"/>
  <c r="L52" i="2"/>
  <c r="AA54" i="3"/>
  <c r="X53" i="3"/>
  <c r="J54" i="2" l="1"/>
  <c r="L53" i="2"/>
  <c r="AA55" i="3"/>
  <c r="X54" i="3"/>
  <c r="L54" i="2" l="1"/>
  <c r="AA56" i="3"/>
  <c r="X55" i="3"/>
  <c r="AA57" i="3" l="1"/>
  <c r="X56" i="3"/>
  <c r="AA58" i="3" l="1"/>
  <c r="X57" i="3"/>
  <c r="AA59" i="3" l="1"/>
  <c r="X58" i="3"/>
  <c r="AA60" i="3" l="1"/>
  <c r="X59" i="3"/>
  <c r="AA61" i="3" l="1"/>
  <c r="X60" i="3"/>
  <c r="AA62" i="3" l="1"/>
  <c r="X61" i="3"/>
  <c r="AA63" i="3" l="1"/>
  <c r="X62" i="3"/>
  <c r="AA64" i="3" l="1"/>
  <c r="X63" i="3"/>
  <c r="AA65" i="3" l="1"/>
  <c r="X64" i="3"/>
  <c r="AA66" i="3" l="1"/>
  <c r="X65" i="3"/>
  <c r="AA67" i="3" l="1"/>
  <c r="X66" i="3"/>
  <c r="AA68" i="3" l="1"/>
  <c r="X67" i="3"/>
  <c r="AA69" i="3" l="1"/>
  <c r="X68" i="3"/>
  <c r="AA70" i="3" l="1"/>
  <c r="X69" i="3"/>
  <c r="AA71" i="3" l="1"/>
  <c r="X70" i="3"/>
  <c r="AA72" i="3" l="1"/>
  <c r="X71" i="3"/>
  <c r="AA73" i="3" l="1"/>
  <c r="X72" i="3"/>
  <c r="AA74" i="3" l="1"/>
  <c r="X73" i="3"/>
  <c r="AA75" i="3" l="1"/>
  <c r="X74" i="3"/>
  <c r="AA76" i="3" l="1"/>
  <c r="X75" i="3"/>
  <c r="AA77" i="3" l="1"/>
  <c r="X76" i="3"/>
  <c r="AA78" i="3" l="1"/>
  <c r="X77" i="3"/>
  <c r="AA79" i="3" l="1"/>
  <c r="X79" i="3" s="1"/>
  <c r="X78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<sst xmlns="http://schemas.openxmlformats.org/spreadsheetml/2006/main" count="138" uniqueCount="63">
  <si>
    <t>P(12)*_30:30</t>
    <phoneticPr fontId="2"/>
  </si>
  <si>
    <t>a(12)_30:30</t>
    <phoneticPr fontId="2"/>
  </si>
  <si>
    <t>30_P_30</t>
    <phoneticPr fontId="2"/>
  </si>
  <si>
    <t>a_30:30</t>
    <phoneticPr fontId="2"/>
  </si>
  <si>
    <t>A_30</t>
    <phoneticPr fontId="2"/>
  </si>
  <si>
    <t>予定利率</t>
    <rPh sb="0" eb="4">
      <t>ヨ</t>
    </rPh>
    <phoneticPr fontId="2"/>
  </si>
  <si>
    <t>Mx</t>
    <phoneticPr fontId="2"/>
  </si>
  <si>
    <t>Cx</t>
    <phoneticPr fontId="2"/>
  </si>
  <si>
    <t>Nx</t>
    <phoneticPr fontId="2"/>
  </si>
  <si>
    <t>Dx</t>
    <phoneticPr fontId="2"/>
  </si>
  <si>
    <t>v^(x+0.5)</t>
    <phoneticPr fontId="2"/>
  </si>
  <si>
    <t>v^x</t>
    <phoneticPr fontId="2"/>
  </si>
  <si>
    <t>dx</t>
    <phoneticPr fontId="2"/>
  </si>
  <si>
    <t>lx</t>
    <phoneticPr fontId="2"/>
  </si>
  <si>
    <t>年齢</t>
    <rPh sb="0" eb="2">
      <t>ネンレイ</t>
    </rPh>
    <phoneticPr fontId="2"/>
  </si>
  <si>
    <t>死亡率</t>
    <rPh sb="0" eb="3">
      <t>シボウリツ</t>
    </rPh>
    <phoneticPr fontId="2"/>
  </si>
  <si>
    <t>年払純保険料</t>
    <rPh sb="0" eb="2">
      <t>ネ</t>
    </rPh>
    <rPh sb="2" eb="6">
      <t>ジュ</t>
    </rPh>
    <phoneticPr fontId="2"/>
  </si>
  <si>
    <t>年払営業保険料</t>
    <rPh sb="0" eb="2">
      <t>ネ</t>
    </rPh>
    <rPh sb="2" eb="7">
      <t>エ</t>
    </rPh>
    <phoneticPr fontId="2"/>
  </si>
  <si>
    <t>↑教科書10‐102ページの表</t>
    <rPh sb="1" eb="4">
      <t>キョウカショ</t>
    </rPh>
    <rPh sb="14" eb="15">
      <t>ヒョウ</t>
    </rPh>
    <phoneticPr fontId="2"/>
  </si>
  <si>
    <t>保険１（生命保険）『第10章 商品毎収益検証（平成22年6月作成）』10-111ページ</t>
    <rPh sb="0" eb="2">
      <t>ホケン</t>
    </rPh>
    <rPh sb="4" eb="6">
      <t>セイメイ</t>
    </rPh>
    <rPh sb="6" eb="8">
      <t>ホケン</t>
    </rPh>
    <phoneticPr fontId="2"/>
  </si>
  <si>
    <t>付録１　表６　保険年度単位のモデルのキャッシュフロー</t>
    <rPh sb="0" eb="2">
      <t>フロク</t>
    </rPh>
    <rPh sb="4" eb="5">
      <t>ヒョウ</t>
    </rPh>
    <rPh sb="7" eb="9">
      <t>ホケン</t>
    </rPh>
    <rPh sb="9" eb="11">
      <t>ネンド</t>
    </rPh>
    <rPh sb="11" eb="13">
      <t>タンイ</t>
    </rPh>
    <phoneticPr fontId="2"/>
  </si>
  <si>
    <t>　　　　（付録１　表２　基本のシナリオの場合）</t>
    <rPh sb="5" eb="7">
      <t>フロク</t>
    </rPh>
    <rPh sb="9" eb="10">
      <t>ヒョウ</t>
    </rPh>
    <rPh sb="12" eb="14">
      <t>キホン</t>
    </rPh>
    <rPh sb="20" eb="22">
      <t>バアイ</t>
    </rPh>
    <phoneticPr fontId="2"/>
  </si>
  <si>
    <t>保険年度</t>
    <rPh sb="0" eb="2">
      <t>ホケン</t>
    </rPh>
    <rPh sb="2" eb="4">
      <t>ネンド</t>
    </rPh>
    <phoneticPr fontId="2"/>
  </si>
  <si>
    <t>保険料収入</t>
    <rPh sb="0" eb="3">
      <t>ホケンリョウ</t>
    </rPh>
    <rPh sb="3" eb="5">
      <t>シュウニュウ</t>
    </rPh>
    <phoneticPr fontId="2"/>
  </si>
  <si>
    <t>運用収益</t>
    <rPh sb="0" eb="2">
      <t>ウンヨウ</t>
    </rPh>
    <rPh sb="2" eb="4">
      <t>シュウエキ</t>
    </rPh>
    <phoneticPr fontId="2"/>
  </si>
  <si>
    <t>死亡給付</t>
    <rPh sb="0" eb="2">
      <t>シボウ</t>
    </rPh>
    <rPh sb="2" eb="4">
      <t>キュウフ</t>
    </rPh>
    <phoneticPr fontId="2"/>
  </si>
  <si>
    <t>解約返戻金</t>
    <rPh sb="0" eb="5">
      <t>カ</t>
    </rPh>
    <phoneticPr fontId="2"/>
  </si>
  <si>
    <t>事業費</t>
    <rPh sb="0" eb="3">
      <t>ジギョウヒ</t>
    </rPh>
    <phoneticPr fontId="2"/>
  </si>
  <si>
    <t>キャッシュフロー</t>
    <phoneticPr fontId="2"/>
  </si>
  <si>
    <t>責任準備金繰り入れ</t>
    <rPh sb="0" eb="2">
      <t>セキニン</t>
    </rPh>
    <rPh sb="2" eb="5">
      <t>ジュンビキン</t>
    </rPh>
    <rPh sb="5" eb="6">
      <t>ク</t>
    </rPh>
    <rPh sb="7" eb="8">
      <t>イ</t>
    </rPh>
    <phoneticPr fontId="2"/>
  </si>
  <si>
    <t>利益</t>
    <rPh sb="0" eb="2">
      <t>リエキ</t>
    </rPh>
    <phoneticPr fontId="2"/>
  </si>
  <si>
    <t>アセット・シェア</t>
    <phoneticPr fontId="2"/>
  </si>
  <si>
    <t>責任準備金</t>
    <rPh sb="0" eb="2">
      <t>セキニン</t>
    </rPh>
    <rPh sb="2" eb="5">
      <t>ジュンビキン</t>
    </rPh>
    <phoneticPr fontId="2"/>
  </si>
  <si>
    <t>ネット・アセット・シェア</t>
    <phoneticPr fontId="2"/>
  </si>
  <si>
    <t>継続率</t>
    <rPh sb="0" eb="2">
      <t>ケイゾク</t>
    </rPh>
    <rPh sb="2" eb="3">
      <t>リツ</t>
    </rPh>
    <phoneticPr fontId="2"/>
  </si>
  <si>
    <t>予定死亡率</t>
    <rPh sb="0" eb="5">
      <t>ヨ</t>
    </rPh>
    <phoneticPr fontId="2"/>
  </si>
  <si>
    <t>選択効果</t>
    <rPh sb="0" eb="2">
      <t>センタク</t>
    </rPh>
    <rPh sb="2" eb="4">
      <t>コウカ</t>
    </rPh>
    <phoneticPr fontId="2"/>
  </si>
  <si>
    <t>運用利率</t>
    <rPh sb="0" eb="2">
      <t>ウンヨウ</t>
    </rPh>
    <rPh sb="2" eb="4">
      <t>リリツ</t>
    </rPh>
    <phoneticPr fontId="2"/>
  </si>
  <si>
    <t>利息１_P-E</t>
    <rPh sb="0" eb="2">
      <t>リソク</t>
    </rPh>
    <phoneticPr fontId="2"/>
  </si>
  <si>
    <t>利息２_V</t>
    <rPh sb="0" eb="2">
      <t>リソク</t>
    </rPh>
    <phoneticPr fontId="2"/>
  </si>
  <si>
    <t>利息３_死亡S</t>
    <rPh sb="0" eb="2">
      <t>リソク</t>
    </rPh>
    <rPh sb="4" eb="6">
      <t>シボウ</t>
    </rPh>
    <phoneticPr fontId="2"/>
  </si>
  <si>
    <t>年度始責任準備金</t>
    <rPh sb="0" eb="2">
      <t>ネンド</t>
    </rPh>
    <rPh sb="2" eb="3">
      <t>ハジ</t>
    </rPh>
    <rPh sb="3" eb="8">
      <t>セキニンジュンビキン</t>
    </rPh>
    <phoneticPr fontId="2"/>
  </si>
  <si>
    <t>t</t>
    <phoneticPr fontId="2"/>
  </si>
  <si>
    <t>A_30+t</t>
    <phoneticPr fontId="2"/>
  </si>
  <si>
    <t>a_30+t:30-t</t>
    <phoneticPr fontId="2"/>
  </si>
  <si>
    <t>t_V</t>
    <phoneticPr fontId="2"/>
  </si>
  <si>
    <t>修正継続率（単年度）</t>
  </si>
  <si>
    <t>修正継続率（単年度）</t>
    <rPh sb="0" eb="2">
      <t>シュウセイ</t>
    </rPh>
    <rPh sb="2" eb="4">
      <t>ケイゾク</t>
    </rPh>
    <rPh sb="4" eb="5">
      <t>リツ</t>
    </rPh>
    <rPh sb="6" eb="9">
      <t>タンネンド</t>
    </rPh>
    <phoneticPr fontId="2"/>
  </si>
  <si>
    <t>修正継続率（累計）</t>
    <rPh sb="0" eb="2">
      <t>シュウセイ</t>
    </rPh>
    <rPh sb="2" eb="4">
      <t>ケイゾク</t>
    </rPh>
    <rPh sb="4" eb="5">
      <t>リツ</t>
    </rPh>
    <rPh sb="6" eb="8">
      <t>ルイケイ</t>
    </rPh>
    <phoneticPr fontId="2"/>
  </si>
  <si>
    <t>死亡保険金額</t>
    <rPh sb="0" eb="2">
      <t>シボウ</t>
    </rPh>
    <rPh sb="2" eb="6">
      <t>ホ</t>
    </rPh>
    <phoneticPr fontId="2"/>
  </si>
  <si>
    <t>修正継続率（累計）</t>
    <rPh sb="6" eb="8">
      <t>ルイケイ</t>
    </rPh>
    <phoneticPr fontId="2"/>
  </si>
  <si>
    <t>t_W</t>
    <phoneticPr fontId="2"/>
  </si>
  <si>
    <t>α</t>
    <phoneticPr fontId="2"/>
  </si>
  <si>
    <t>解約率</t>
    <rPh sb="0" eb="2">
      <t>カイヤク</t>
    </rPh>
    <rPh sb="2" eb="3">
      <t>リツ</t>
    </rPh>
    <phoneticPr fontId="2"/>
  </si>
  <si>
    <t>利益現価（単年度）</t>
    <rPh sb="0" eb="2">
      <t>リエキ</t>
    </rPh>
    <rPh sb="2" eb="4">
      <t>ゲ</t>
    </rPh>
    <rPh sb="5" eb="8">
      <t>タンネンド</t>
    </rPh>
    <phoneticPr fontId="2"/>
  </si>
  <si>
    <t>利益現価（累積）</t>
    <rPh sb="0" eb="2">
      <t>リエキ</t>
    </rPh>
    <rPh sb="2" eb="4">
      <t>ゲ</t>
    </rPh>
    <rPh sb="5" eb="7">
      <t>ルイセキ</t>
    </rPh>
    <phoneticPr fontId="2"/>
  </si>
  <si>
    <t>危険割引率</t>
    <rPh sb="0" eb="2">
      <t>キケン</t>
    </rPh>
    <rPh sb="2" eb="4">
      <t>ワリビキ</t>
    </rPh>
    <rPh sb="4" eb="5">
      <t>リツ</t>
    </rPh>
    <phoneticPr fontId="2"/>
  </si>
  <si>
    <t>割引現価</t>
    <rPh sb="0" eb="2">
      <t>ワリビキ</t>
    </rPh>
    <rPh sb="2" eb="4">
      <t>ゲ</t>
    </rPh>
    <phoneticPr fontId="2"/>
  </si>
  <si>
    <t>PM</t>
    <phoneticPr fontId="2"/>
  </si>
  <si>
    <t>IRR</t>
    <phoneticPr fontId="2"/>
  </si>
  <si>
    <t>BEY</t>
    <phoneticPr fontId="2"/>
  </si>
  <si>
    <t>保険１（生命保険）『第10章 商品毎収益検証（平成22年6月作成）』10-107ページ</t>
    <rPh sb="0" eb="2">
      <t>ホケン</t>
    </rPh>
    <rPh sb="4" eb="6">
      <t>セイメイ</t>
    </rPh>
    <rPh sb="6" eb="8">
      <t>ホケン</t>
    </rPh>
    <phoneticPr fontId="2"/>
  </si>
  <si>
    <t>付録１　表２　保険年度単位のモデル　基本のシナリオ</t>
    <rPh sb="0" eb="2">
      <t>フロク</t>
    </rPh>
    <rPh sb="4" eb="5">
      <t>ヒョウ</t>
    </rPh>
    <rPh sb="18" eb="20">
      <t>キホン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</si>
</sst>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00;[Red]\-#,##0.00000"/>
    <numFmt numFmtId="177" formatCode="#,##0.000;[Red]\-#,##0.000"/>
    <numFmt numFmtId="178" formatCode="#,##0\ &quot;円&quot;;[Red]\-#,##0"/>
    <numFmt numFmtId="179" formatCode="0.0%"/>
    <numFmt numFmtId="180" formatCode="0.000%"/>
    <numFmt numFmtId="181" formatCode="#,##0&quot;年&quot;;[Red]\-#,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10" fontId="0" fillId="0" borderId="0" xfId="2" applyNumberFormat="1" applyFont="1">
      <alignment vertical="center"/>
    </xf>
    <xf numFmtId="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0" fontId="0" fillId="0" borderId="1" xfId="0" applyNumberFormat="1" applyBorder="1">
      <alignment vertical="center"/>
    </xf>
    <xf numFmtId="178" fontId="0" fillId="0" borderId="1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38" fontId="0" fillId="0" borderId="2" xfId="1" applyFon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1" applyNumberFormat="1" applyFont="1" applyFill="1">
      <alignment vertical="center"/>
    </xf>
    <xf numFmtId="38" fontId="0" fillId="0" borderId="0" xfId="1" applyFont="1" applyFill="1">
      <alignment vertical="center"/>
    </xf>
    <xf numFmtId="9" fontId="0" fillId="0" borderId="0" xfId="2" applyFont="1" applyFill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0" xfId="0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0" fillId="0" borderId="0" xfId="2" applyNumberFormat="1" applyFont="1">
      <alignment vertical="center"/>
    </xf>
    <xf numFmtId="180" fontId="0" fillId="0" borderId="0" xfId="2" applyNumberFormat="1" applyFont="1">
      <alignment vertical="center"/>
    </xf>
    <xf numFmtId="38" fontId="0" fillId="0" borderId="0" xfId="0" applyNumberFormat="1">
      <alignment vertical="center"/>
    </xf>
    <xf numFmtId="181" fontId="0" fillId="0" borderId="0" xfId="0" applyNumberForma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FC7A-7888-41AC-8CAA-87CF6D2786FA}">
  <dimension ref="A1:I81"/>
  <sheetViews>
    <sheetView showGridLines="0" tabSelected="1" workbookViewId="0"/>
  </sheetViews>
  <sheetFormatPr defaultRowHeight="13.2" x14ac:dyDescent="0.2"/>
  <cols>
    <col min="1" max="1" width="5.77734375" bestFit="1" customWidth="1"/>
    <col min="2" max="2" width="8.77734375" bestFit="1" customWidth="1"/>
    <col min="3" max="3" width="10.77734375" bestFit="1" customWidth="1"/>
    <col min="4" max="4" width="8.44140625" bestFit="1" customWidth="1"/>
    <col min="5" max="5" width="17" bestFit="1" customWidth="1"/>
    <col min="6" max="6" width="14.88671875" bestFit="1" customWidth="1"/>
    <col min="7" max="7" width="8.77734375" customWidth="1"/>
    <col min="8" max="8" width="10.77734375" bestFit="1" customWidth="1"/>
    <col min="9" max="9" width="8.77734375" bestFit="1" customWidth="1"/>
  </cols>
  <sheetData>
    <row r="1" spans="1:9" x14ac:dyDescent="0.2">
      <c r="A1" t="s">
        <v>61</v>
      </c>
    </row>
    <row r="2" spans="1:9" x14ac:dyDescent="0.2">
      <c r="A2" s="13" t="s">
        <v>62</v>
      </c>
    </row>
    <row r="4" spans="1:9" x14ac:dyDescent="0.2">
      <c r="A4" s="6" t="s">
        <v>58</v>
      </c>
      <c r="B4" s="20" t="s">
        <v>22</v>
      </c>
      <c r="C4" s="20" t="s">
        <v>23</v>
      </c>
      <c r="D4" s="20" t="s">
        <v>30</v>
      </c>
      <c r="E4" s="20" t="s">
        <v>54</v>
      </c>
      <c r="F4" s="20" t="s">
        <v>55</v>
      </c>
      <c r="G4" s="20" t="s">
        <v>37</v>
      </c>
      <c r="H4" s="23" t="s">
        <v>56</v>
      </c>
      <c r="I4" s="23" t="s">
        <v>57</v>
      </c>
    </row>
    <row r="5" spans="1:9" x14ac:dyDescent="0.2">
      <c r="A5" s="26">
        <f>+F54/SUMPRODUCT(C5:C54,I5:I54)</f>
        <v>5.673476290430259E-3</v>
      </c>
      <c r="B5">
        <v>1</v>
      </c>
      <c r="C5" s="1">
        <f>+保険料収入!B2</f>
        <v>219748.87169788533</v>
      </c>
      <c r="D5" s="1">
        <f>+キャッシュフロー_保険年度単位!I5</f>
        <v>-134436.98689749258</v>
      </c>
      <c r="E5" s="1">
        <f>+D5*I5</f>
        <v>-134436.98689749258</v>
      </c>
      <c r="F5" s="1">
        <f>+E5</f>
        <v>-134436.98689749258</v>
      </c>
      <c r="G5" s="22">
        <f>+運用収益!C2</f>
        <v>1.7500000000000002E-2</v>
      </c>
      <c r="H5" s="22">
        <f>+G5+0.02</f>
        <v>3.7500000000000006E-2</v>
      </c>
      <c r="I5" s="3">
        <f>(1/(1+H5))^(B5-1)</f>
        <v>1</v>
      </c>
    </row>
    <row r="6" spans="1:9" x14ac:dyDescent="0.2">
      <c r="B6">
        <f>+B5+1</f>
        <v>2</v>
      </c>
      <c r="C6" s="1">
        <f>+保険料収入!B3</f>
        <v>197698.39091623272</v>
      </c>
      <c r="D6" s="1">
        <f>+キャッシュフロー_保険年度単位!I6</f>
        <v>16553.823891318549</v>
      </c>
      <c r="E6" s="1">
        <f t="shared" ref="E6:E54" si="0">+D6*I6</f>
        <v>15955.492907294985</v>
      </c>
      <c r="F6" s="1">
        <f>+F5+E6</f>
        <v>-118481.49399019759</v>
      </c>
      <c r="G6" s="22">
        <f>+運用収益!C3</f>
        <v>1.7500000000000002E-2</v>
      </c>
      <c r="H6" s="22">
        <f t="shared" ref="H6:H54" si="1">+G6+0.02</f>
        <v>3.7500000000000006E-2</v>
      </c>
      <c r="I6" s="3">
        <f t="shared" ref="I6:I54" si="2">(1/(1+H6))^(B6-1)</f>
        <v>0.96385542168674687</v>
      </c>
    </row>
    <row r="7" spans="1:9" x14ac:dyDescent="0.2">
      <c r="A7" s="6" t="s">
        <v>60</v>
      </c>
      <c r="B7">
        <f t="shared" ref="B7:B54" si="3">+B6+1</f>
        <v>3</v>
      </c>
      <c r="C7" s="1">
        <f>+保険料収入!B4</f>
        <v>177849.37361904749</v>
      </c>
      <c r="D7" s="1">
        <f>+キャッシュフロー_保険年度単位!I7</f>
        <v>15036.408165187255</v>
      </c>
      <c r="E7" s="1">
        <f t="shared" si="0"/>
        <v>13969.082923094556</v>
      </c>
      <c r="F7" s="1">
        <f t="shared" ref="F7:F54" si="4">+F6+E7</f>
        <v>-104512.41106710304</v>
      </c>
      <c r="G7" s="22">
        <f>+運用収益!C4</f>
        <v>1.7500000000000002E-2</v>
      </c>
      <c r="H7" s="22">
        <f t="shared" si="1"/>
        <v>3.7500000000000006E-2</v>
      </c>
      <c r="I7" s="3">
        <f t="shared" si="2"/>
        <v>0.9290172739149366</v>
      </c>
    </row>
    <row r="8" spans="1:9" x14ac:dyDescent="0.2">
      <c r="A8" s="29" cm="1">
        <f t="array" ref="A8">MIN(IF(F5:F103&gt;0,B5:B103))</f>
        <v>25</v>
      </c>
      <c r="B8">
        <f t="shared" si="3"/>
        <v>4</v>
      </c>
      <c r="C8" s="1">
        <f>+保険料収入!B5</f>
        <v>159982.62554527799</v>
      </c>
      <c r="D8" s="1">
        <f>+キャッシュフロー_保険年度単位!I8</f>
        <v>13662.759492727811</v>
      </c>
      <c r="E8" s="1">
        <f t="shared" si="0"/>
        <v>12234.158629483771</v>
      </c>
      <c r="F8" s="1">
        <f t="shared" si="4"/>
        <v>-92278.25243761926</v>
      </c>
      <c r="G8" s="22">
        <f>+運用収益!C5</f>
        <v>1.7500000000000002E-2</v>
      </c>
      <c r="H8" s="22">
        <f t="shared" si="1"/>
        <v>3.7500000000000006E-2</v>
      </c>
      <c r="I8" s="3">
        <f t="shared" si="2"/>
        <v>0.8954383363035533</v>
      </c>
    </row>
    <row r="9" spans="1:9" x14ac:dyDescent="0.2">
      <c r="B9">
        <f t="shared" si="3"/>
        <v>5</v>
      </c>
      <c r="C9" s="1">
        <f>+保険料収入!B6</f>
        <v>143899.8921644623</v>
      </c>
      <c r="D9" s="1">
        <f>+キャッシュフロー_保険年度単位!I9</f>
        <v>12384.830920978187</v>
      </c>
      <c r="E9" s="1">
        <f t="shared" si="0"/>
        <v>10689.01435689784</v>
      </c>
      <c r="F9" s="1">
        <f t="shared" si="4"/>
        <v>-81589.238080721421</v>
      </c>
      <c r="G9" s="22">
        <f>+運用収益!C6</f>
        <v>1.7500000000000002E-2</v>
      </c>
      <c r="H9" s="22">
        <f t="shared" si="1"/>
        <v>3.7500000000000006E-2</v>
      </c>
      <c r="I9" s="3">
        <f t="shared" si="2"/>
        <v>0.86307309523234033</v>
      </c>
    </row>
    <row r="10" spans="1:9" x14ac:dyDescent="0.2">
      <c r="A10" s="6" t="s">
        <v>59</v>
      </c>
      <c r="B10">
        <f t="shared" si="3"/>
        <v>6</v>
      </c>
      <c r="C10" s="1">
        <f>+保険料収入!B7</f>
        <v>129423.56301271739</v>
      </c>
      <c r="D10" s="1">
        <f>+キャッシュフロー_保険年度単位!I10</f>
        <v>11219.407223887902</v>
      </c>
      <c r="E10" s="1">
        <f t="shared" si="0"/>
        <v>9333.1744765233816</v>
      </c>
      <c r="F10" s="1">
        <f t="shared" si="4"/>
        <v>-72256.063604198047</v>
      </c>
      <c r="G10" s="22">
        <f>+運用収益!C7</f>
        <v>1.7500000000000002E-2</v>
      </c>
      <c r="H10" s="22">
        <f t="shared" si="1"/>
        <v>3.7500000000000006E-2</v>
      </c>
      <c r="I10" s="3">
        <f t="shared" si="2"/>
        <v>0.83187768215165325</v>
      </c>
    </row>
    <row r="11" spans="1:9" x14ac:dyDescent="0.2">
      <c r="A11" s="26">
        <f>+IRR(D5:D54)</f>
        <v>4.5103966113049898E-2</v>
      </c>
      <c r="B11">
        <f t="shared" si="3"/>
        <v>7</v>
      </c>
      <c r="C11" s="1">
        <f>+保険料収入!B8</f>
        <v>116392.87512968948</v>
      </c>
      <c r="D11" s="1">
        <f>+キャッシュフロー_保険年度単位!I11</f>
        <v>10163.952921670745</v>
      </c>
      <c r="E11" s="1">
        <f t="shared" si="0"/>
        <v>8149.5572028703446</v>
      </c>
      <c r="F11" s="1">
        <f t="shared" si="4"/>
        <v>-64106.506401327701</v>
      </c>
      <c r="G11" s="22">
        <f>+運用収益!C8</f>
        <v>1.7500000000000002E-2</v>
      </c>
      <c r="H11" s="22">
        <f t="shared" si="1"/>
        <v>3.7500000000000006E-2</v>
      </c>
      <c r="I11" s="3">
        <f t="shared" si="2"/>
        <v>0.8018098141220753</v>
      </c>
    </row>
    <row r="12" spans="1:9" x14ac:dyDescent="0.2">
      <c r="B12">
        <f t="shared" si="3"/>
        <v>8</v>
      </c>
      <c r="C12" s="1">
        <f>+保険料収入!B9</f>
        <v>104662.33560261886</v>
      </c>
      <c r="D12" s="1">
        <f>+キャッシュフロー_保険年度単位!I12</f>
        <v>9175.1547764778152</v>
      </c>
      <c r="E12" s="1">
        <f t="shared" si="0"/>
        <v>7090.8232731266962</v>
      </c>
      <c r="F12" s="1">
        <f t="shared" si="4"/>
        <v>-57015.683128201003</v>
      </c>
      <c r="G12" s="22">
        <f>+運用収益!C9</f>
        <v>1.7500000000000002E-2</v>
      </c>
      <c r="H12" s="22">
        <f t="shared" si="1"/>
        <v>3.7500000000000006E-2</v>
      </c>
      <c r="I12" s="3">
        <f t="shared" si="2"/>
        <v>0.77282873650320505</v>
      </c>
    </row>
    <row r="13" spans="1:9" x14ac:dyDescent="0.2">
      <c r="A13" s="24"/>
      <c r="B13">
        <f t="shared" si="3"/>
        <v>9</v>
      </c>
      <c r="C13" s="1">
        <f>+保険料収入!B10</f>
        <v>94102.690907831638</v>
      </c>
      <c r="D13" s="1">
        <f>+キャッシュフロー_保険年度単位!I13</f>
        <v>8269.270105118394</v>
      </c>
      <c r="E13" s="1">
        <f t="shared" si="0"/>
        <v>6159.7393418239735</v>
      </c>
      <c r="F13" s="1">
        <f t="shared" si="4"/>
        <v>-50855.943786377029</v>
      </c>
      <c r="G13" s="22">
        <f>+運用収益!C10</f>
        <v>1.7500000000000002E-2</v>
      </c>
      <c r="H13" s="22">
        <f t="shared" si="1"/>
        <v>3.7500000000000006E-2</v>
      </c>
      <c r="I13" s="3">
        <f t="shared" si="2"/>
        <v>0.74489516771393238</v>
      </c>
    </row>
    <row r="14" spans="1:9" x14ac:dyDescent="0.2">
      <c r="B14" s="13">
        <f t="shared" si="3"/>
        <v>10</v>
      </c>
      <c r="C14" s="1">
        <f>+保険料収入!B11</f>
        <v>84596.060661558848</v>
      </c>
      <c r="D14" s="1">
        <f>+キャッシュフロー_保険年度単位!I14</f>
        <v>7422.9370339830493</v>
      </c>
      <c r="E14" s="1">
        <f t="shared" si="0"/>
        <v>5329.4553511891691</v>
      </c>
      <c r="F14" s="1">
        <f t="shared" si="4"/>
        <v>-45526.488435187857</v>
      </c>
      <c r="G14" s="22">
        <f>+運用収益!C11</f>
        <v>1.7500000000000002E-2</v>
      </c>
      <c r="H14" s="22">
        <f t="shared" si="1"/>
        <v>3.7500000000000006E-2</v>
      </c>
      <c r="I14" s="3">
        <f t="shared" si="2"/>
        <v>0.71797124598933237</v>
      </c>
    </row>
    <row r="15" spans="1:9" x14ac:dyDescent="0.2">
      <c r="B15" s="13">
        <f t="shared" si="3"/>
        <v>11</v>
      </c>
      <c r="C15" s="1">
        <f>+保険料収入!B12</f>
        <v>76037.942482762577</v>
      </c>
      <c r="D15" s="1">
        <f>+キャッシュフロー_保険年度単位!I15</f>
        <v>7162.7270264959188</v>
      </c>
      <c r="E15" s="1">
        <f t="shared" si="0"/>
        <v>4956.7537811033635</v>
      </c>
      <c r="F15" s="1">
        <f t="shared" si="4"/>
        <v>-40569.734654084496</v>
      </c>
      <c r="G15" s="22">
        <f>+運用収益!C12</f>
        <v>1.7500000000000002E-2</v>
      </c>
      <c r="H15" s="22">
        <f t="shared" si="1"/>
        <v>3.7500000000000006E-2</v>
      </c>
      <c r="I15" s="3">
        <f t="shared" si="2"/>
        <v>0.69202047806200695</v>
      </c>
    </row>
    <row r="16" spans="1:9" x14ac:dyDescent="0.2">
      <c r="B16" s="13">
        <f t="shared" si="3"/>
        <v>12</v>
      </c>
      <c r="C16" s="1">
        <f>+保険料収入!B13</f>
        <v>68332.865695099288</v>
      </c>
      <c r="D16" s="1">
        <f>+キャッシュフロー_保険年度単位!I16</f>
        <v>7043.2957727713519</v>
      </c>
      <c r="E16" s="1">
        <f t="shared" si="0"/>
        <v>4697.9324412581627</v>
      </c>
      <c r="F16" s="1">
        <f t="shared" si="4"/>
        <v>-35871.802212826333</v>
      </c>
      <c r="G16" s="22">
        <f>+運用収益!C13</f>
        <v>1.7500000000000002E-2</v>
      </c>
      <c r="H16" s="22">
        <f t="shared" si="1"/>
        <v>3.7500000000000006E-2</v>
      </c>
      <c r="I16" s="3">
        <f t="shared" si="2"/>
        <v>0.66700768969831992</v>
      </c>
    </row>
    <row r="17" spans="2:9" x14ac:dyDescent="0.2">
      <c r="B17" s="13">
        <f t="shared" si="3"/>
        <v>13</v>
      </c>
      <c r="C17" s="1">
        <f>+保険料収入!B14</f>
        <v>61400.564803197158</v>
      </c>
      <c r="D17" s="1">
        <f>+キャッシュフロー_保険年度単位!I17</f>
        <v>6869.3907770627293</v>
      </c>
      <c r="E17" s="1">
        <f t="shared" si="0"/>
        <v>4416.3243102106571</v>
      </c>
      <c r="F17" s="1">
        <f t="shared" si="4"/>
        <v>-31455.477902615676</v>
      </c>
      <c r="G17" s="22">
        <f>+運用収益!C14</f>
        <v>1.7500000000000002E-2</v>
      </c>
      <c r="H17" s="22">
        <f t="shared" si="1"/>
        <v>3.7500000000000006E-2</v>
      </c>
      <c r="I17" s="3">
        <f t="shared" si="2"/>
        <v>0.64289897802247686</v>
      </c>
    </row>
    <row r="18" spans="2:9" x14ac:dyDescent="0.2">
      <c r="B18" s="13">
        <f t="shared" si="3"/>
        <v>14</v>
      </c>
      <c r="C18" s="1">
        <f>+保険料収入!B15</f>
        <v>55163.249828229178</v>
      </c>
      <c r="D18" s="1">
        <f>+キャッシュフロー_保険年度単位!I18</f>
        <v>6651.1657958656488</v>
      </c>
      <c r="E18" s="1">
        <f t="shared" si="0"/>
        <v>4121.4724750073055</v>
      </c>
      <c r="F18" s="1">
        <f t="shared" si="4"/>
        <v>-27334.005427608368</v>
      </c>
      <c r="G18" s="22">
        <f>+運用収益!C15</f>
        <v>1.7500000000000002E-2</v>
      </c>
      <c r="H18" s="22">
        <f t="shared" si="1"/>
        <v>3.7500000000000006E-2</v>
      </c>
      <c r="I18" s="3">
        <f t="shared" si="2"/>
        <v>0.61966166556383306</v>
      </c>
    </row>
    <row r="19" spans="2:9" x14ac:dyDescent="0.2">
      <c r="B19" s="13">
        <f t="shared" si="3"/>
        <v>15</v>
      </c>
      <c r="C19" s="1">
        <f>+保険料収入!B16</f>
        <v>49551.602749703081</v>
      </c>
      <c r="D19" s="1">
        <f>+キャッシュフロー_保険年度単位!I19</f>
        <v>6402.6572510219048</v>
      </c>
      <c r="E19" s="1">
        <f t="shared" si="0"/>
        <v>3824.0783192314079</v>
      </c>
      <c r="F19" s="1">
        <f t="shared" si="4"/>
        <v>-23509.92710837696</v>
      </c>
      <c r="G19" s="22">
        <f>+運用収益!C16</f>
        <v>1.7500000000000002E-2</v>
      </c>
      <c r="H19" s="22">
        <f t="shared" si="1"/>
        <v>3.7500000000000006E-2</v>
      </c>
      <c r="I19" s="3">
        <f t="shared" si="2"/>
        <v>0.59726425596514021</v>
      </c>
    </row>
    <row r="20" spans="2:9" x14ac:dyDescent="0.2">
      <c r="B20" s="13">
        <f t="shared" si="3"/>
        <v>16</v>
      </c>
      <c r="C20" s="1">
        <f>+保険料収入!B17</f>
        <v>44502.343981111087</v>
      </c>
      <c r="D20" s="1">
        <f>+キャッシュフロー_保険年度単位!I20</f>
        <v>6129.0516978230989</v>
      </c>
      <c r="E20" s="1">
        <f t="shared" si="0"/>
        <v>3528.3503634430767</v>
      </c>
      <c r="F20" s="1">
        <f t="shared" si="4"/>
        <v>-19981.576744933882</v>
      </c>
      <c r="G20" s="22">
        <f>+運用収益!C17</f>
        <v>1.7500000000000002E-2</v>
      </c>
      <c r="H20" s="22">
        <f t="shared" si="1"/>
        <v>3.7500000000000006E-2</v>
      </c>
      <c r="I20" s="3">
        <f t="shared" si="2"/>
        <v>0.57567639129170134</v>
      </c>
    </row>
    <row r="21" spans="2:9" x14ac:dyDescent="0.2">
      <c r="B21" s="13">
        <f t="shared" si="3"/>
        <v>17</v>
      </c>
      <c r="C21" s="1">
        <f>+保険料収入!B18</f>
        <v>39959.589209863247</v>
      </c>
      <c r="D21" s="1">
        <f>+キャッシュフロー_保険年度単位!I21</f>
        <v>5840.5654506071951</v>
      </c>
      <c r="E21" s="1">
        <f t="shared" si="0"/>
        <v>3240.7476064660614</v>
      </c>
      <c r="F21" s="1">
        <f t="shared" si="4"/>
        <v>-16740.82913846782</v>
      </c>
      <c r="G21" s="22">
        <f>+運用収益!C18</f>
        <v>1.7500000000000002E-2</v>
      </c>
      <c r="H21" s="22">
        <f t="shared" si="1"/>
        <v>3.7500000000000006E-2</v>
      </c>
      <c r="I21" s="3">
        <f t="shared" si="2"/>
        <v>0.55486881088356743</v>
      </c>
    </row>
    <row r="22" spans="2:9" x14ac:dyDescent="0.2">
      <c r="B22" s="13">
        <f t="shared" si="3"/>
        <v>18</v>
      </c>
      <c r="C22" s="1">
        <f>+保険料収入!B19</f>
        <v>35872.282667943175</v>
      </c>
      <c r="D22" s="1">
        <f>+キャッシュフロー_保険年度単位!I22</f>
        <v>5539.7053029341259</v>
      </c>
      <c r="E22" s="1">
        <f t="shared" si="0"/>
        <v>2962.7081388765791</v>
      </c>
      <c r="F22" s="1">
        <f t="shared" si="4"/>
        <v>-13778.12099959124</v>
      </c>
      <c r="G22" s="22">
        <f>+運用収益!C19</f>
        <v>1.7500000000000002E-2</v>
      </c>
      <c r="H22" s="22">
        <f t="shared" si="1"/>
        <v>3.7500000000000006E-2</v>
      </c>
      <c r="I22" s="3">
        <f t="shared" si="2"/>
        <v>0.53481331169500468</v>
      </c>
    </row>
    <row r="23" spans="2:9" x14ac:dyDescent="0.2">
      <c r="B23" s="13">
        <f t="shared" si="3"/>
        <v>19</v>
      </c>
      <c r="C23" s="1">
        <f>+保険料収入!B20</f>
        <v>32195.624800457677</v>
      </c>
      <c r="D23" s="1">
        <f>+キャッシュフロー_保険年度単位!I23</f>
        <v>5235.9609488323294</v>
      </c>
      <c r="E23" s="1">
        <f t="shared" si="0"/>
        <v>2699.0473397115538</v>
      </c>
      <c r="F23" s="1">
        <f t="shared" si="4"/>
        <v>-11079.073659879687</v>
      </c>
      <c r="G23" s="22">
        <f>+運用収益!C20</f>
        <v>1.7500000000000002E-2</v>
      </c>
      <c r="H23" s="22">
        <f t="shared" si="1"/>
        <v>3.7500000000000006E-2</v>
      </c>
      <c r="I23" s="3">
        <f t="shared" si="2"/>
        <v>0.51548271006747437</v>
      </c>
    </row>
    <row r="24" spans="2:9" x14ac:dyDescent="0.2">
      <c r="B24" s="13">
        <f t="shared" si="3"/>
        <v>20</v>
      </c>
      <c r="C24" s="1">
        <f>+保険料収入!B21</f>
        <v>28887.975090957858</v>
      </c>
      <c r="D24" s="1">
        <f>+キャッシュフロー_保険年度単位!I24</f>
        <v>4931.1459222922858</v>
      </c>
      <c r="E24" s="1">
        <f t="shared" si="0"/>
        <v>2450.0438204929178</v>
      </c>
      <c r="F24" s="1">
        <f t="shared" si="4"/>
        <v>-8629.0298393867688</v>
      </c>
      <c r="G24" s="22">
        <f>+運用収益!C21</f>
        <v>1.7500000000000002E-2</v>
      </c>
      <c r="H24" s="22">
        <f t="shared" si="1"/>
        <v>3.7500000000000006E-2</v>
      </c>
      <c r="I24" s="3">
        <f t="shared" si="2"/>
        <v>0.49685080488431255</v>
      </c>
    </row>
    <row r="25" spans="2:9" x14ac:dyDescent="0.2">
      <c r="B25" s="13">
        <f t="shared" si="3"/>
        <v>21</v>
      </c>
      <c r="C25" s="1">
        <f>+保険料収入!B22</f>
        <v>25912.60032051447</v>
      </c>
      <c r="D25" s="1">
        <f>+キャッシュフロー_保険年度単位!I25</f>
        <v>4629.3644073183787</v>
      </c>
      <c r="E25" s="1">
        <f t="shared" si="0"/>
        <v>2216.9671632567947</v>
      </c>
      <c r="F25" s="1">
        <f t="shared" si="4"/>
        <v>-6412.0626761299736</v>
      </c>
      <c r="G25" s="22">
        <f>+運用収益!C22</f>
        <v>1.7500000000000002E-2</v>
      </c>
      <c r="H25" s="22">
        <f t="shared" si="1"/>
        <v>3.7500000000000006E-2</v>
      </c>
      <c r="I25" s="3">
        <f t="shared" si="2"/>
        <v>0.47889234205716863</v>
      </c>
    </row>
    <row r="26" spans="2:9" x14ac:dyDescent="0.2">
      <c r="B26" s="13">
        <f t="shared" si="3"/>
        <v>22</v>
      </c>
      <c r="C26" s="1">
        <f>+保険料収入!B23</f>
        <v>23236.217396410135</v>
      </c>
      <c r="D26" s="1">
        <f>+キャッシュフロー_保険年度単位!I26</f>
        <v>4333.664234050786</v>
      </c>
      <c r="E26" s="1">
        <f t="shared" si="0"/>
        <v>2000.3456527556302</v>
      </c>
      <c r="F26" s="1">
        <f t="shared" si="4"/>
        <v>-4411.7170233743436</v>
      </c>
      <c r="G26" s="22">
        <f>+運用収益!C23</f>
        <v>1.7500000000000002E-2</v>
      </c>
      <c r="H26" s="22">
        <f t="shared" si="1"/>
        <v>3.7500000000000006E-2</v>
      </c>
      <c r="I26" s="3">
        <f t="shared" si="2"/>
        <v>0.46158298029606609</v>
      </c>
    </row>
    <row r="27" spans="2:9" x14ac:dyDescent="0.2">
      <c r="B27" s="13">
        <f t="shared" si="3"/>
        <v>23</v>
      </c>
      <c r="C27" s="1">
        <f>+保険料収入!B24</f>
        <v>20828.736148185479</v>
      </c>
      <c r="D27" s="1">
        <f>+キャッシュフロー_保険年度単位!I27</f>
        <v>4045.319830927001</v>
      </c>
      <c r="E27" s="1">
        <f t="shared" si="0"/>
        <v>1799.7597916241573</v>
      </c>
      <c r="F27" s="1">
        <f t="shared" si="4"/>
        <v>-2611.9572317501861</v>
      </c>
      <c r="G27" s="22">
        <f>+運用収益!C24</f>
        <v>1.7500000000000002E-2</v>
      </c>
      <c r="H27" s="22">
        <f t="shared" si="1"/>
        <v>3.7500000000000006E-2</v>
      </c>
      <c r="I27" s="3">
        <f t="shared" si="2"/>
        <v>0.44489925811669018</v>
      </c>
    </row>
    <row r="28" spans="2:9" x14ac:dyDescent="0.2">
      <c r="B28" s="13">
        <f t="shared" si="3"/>
        <v>24</v>
      </c>
      <c r="C28" s="1">
        <f>+保険料収入!B25</f>
        <v>18663.380738220116</v>
      </c>
      <c r="D28" s="1">
        <f>+キャッシュフロー_保険年度単位!I28</f>
        <v>3765.1539683227347</v>
      </c>
      <c r="E28" s="1">
        <f t="shared" si="0"/>
        <v>1614.5679105560448</v>
      </c>
      <c r="F28" s="1">
        <f t="shared" si="4"/>
        <v>-997.3893211941413</v>
      </c>
      <c r="G28" s="22">
        <f>+運用収益!C25</f>
        <v>1.7500000000000002E-2</v>
      </c>
      <c r="H28" s="22">
        <f t="shared" si="1"/>
        <v>3.7500000000000006E-2</v>
      </c>
      <c r="I28" s="3">
        <f t="shared" si="2"/>
        <v>0.42881856204018326</v>
      </c>
    </row>
    <row r="29" spans="2:9" x14ac:dyDescent="0.2">
      <c r="B29" s="13">
        <f t="shared" si="3"/>
        <v>25</v>
      </c>
      <c r="C29" s="1">
        <f>+保険料収入!B26</f>
        <v>16716.416859608995</v>
      </c>
      <c r="D29" s="1">
        <f>+キャッシュフロー_保険年度単位!I29</f>
        <v>3495.1545951192129</v>
      </c>
      <c r="E29" s="1">
        <f t="shared" si="0"/>
        <v>1444.6141374334065</v>
      </c>
      <c r="F29" s="1">
        <f t="shared" si="4"/>
        <v>447.22481623926524</v>
      </c>
      <c r="G29" s="22">
        <f>+運用収益!C26</f>
        <v>1.7500000000000002E-2</v>
      </c>
      <c r="H29" s="22">
        <f t="shared" si="1"/>
        <v>3.7500000000000006E-2</v>
      </c>
      <c r="I29" s="3">
        <f t="shared" si="2"/>
        <v>0.41331909594234517</v>
      </c>
    </row>
    <row r="30" spans="2:9" x14ac:dyDescent="0.2">
      <c r="B30" s="13">
        <f t="shared" si="3"/>
        <v>26</v>
      </c>
      <c r="C30" s="1">
        <f>+保険料収入!B27</f>
        <v>14966.241447241653</v>
      </c>
      <c r="D30" s="1">
        <f>+キャッシュフロー_保険年度単位!I30</f>
        <v>3236.6513282353662</v>
      </c>
      <c r="E30" s="1">
        <f t="shared" si="0"/>
        <v>1289.4166755342962</v>
      </c>
      <c r="F30" s="1">
        <f t="shared" si="4"/>
        <v>1736.6414917735615</v>
      </c>
      <c r="G30" s="22">
        <f>+運用収益!C27</f>
        <v>1.7500000000000002E-2</v>
      </c>
      <c r="H30" s="22">
        <f t="shared" si="1"/>
        <v>3.7500000000000006E-2</v>
      </c>
      <c r="I30" s="3">
        <f t="shared" si="2"/>
        <v>0.39837985151069416</v>
      </c>
    </row>
    <row r="31" spans="2:9" x14ac:dyDescent="0.2">
      <c r="B31" s="13">
        <f t="shared" si="3"/>
        <v>27</v>
      </c>
      <c r="C31" s="1">
        <f>+保険料収入!B28</f>
        <v>13393.244572412214</v>
      </c>
      <c r="D31" s="1">
        <f>+キャッシュフロー_保険年度単位!I31</f>
        <v>2990.2256293170904</v>
      </c>
      <c r="E31" s="1">
        <f t="shared" si="0"/>
        <v>1148.1885707863269</v>
      </c>
      <c r="F31" s="1">
        <f t="shared" si="4"/>
        <v>2884.8300625598886</v>
      </c>
      <c r="G31" s="22">
        <f>+運用収益!C28</f>
        <v>1.7500000000000002E-2</v>
      </c>
      <c r="H31" s="22">
        <f t="shared" si="1"/>
        <v>3.7500000000000006E-2</v>
      </c>
      <c r="I31" s="3">
        <f t="shared" si="2"/>
        <v>0.38398057976934363</v>
      </c>
    </row>
    <row r="32" spans="2:9" x14ac:dyDescent="0.2">
      <c r="B32" s="13">
        <f t="shared" si="3"/>
        <v>28</v>
      </c>
      <c r="C32" s="1">
        <f>+保険料収入!B29</f>
        <v>11979.788506462692</v>
      </c>
      <c r="D32" s="1">
        <f>+キャッシュフロー_保険年度単位!I32</f>
        <v>2756.2397400642258</v>
      </c>
      <c r="E32" s="1">
        <f t="shared" si="0"/>
        <v>1020.0891887934134</v>
      </c>
      <c r="F32" s="1">
        <f t="shared" si="4"/>
        <v>3904.9192513533021</v>
      </c>
      <c r="G32" s="22">
        <f>+運用収益!C29</f>
        <v>1.7500000000000002E-2</v>
      </c>
      <c r="H32" s="22">
        <f t="shared" si="1"/>
        <v>3.7500000000000006E-2</v>
      </c>
      <c r="I32" s="3">
        <f t="shared" si="2"/>
        <v>0.37010176363310232</v>
      </c>
    </row>
    <row r="33" spans="2:9" x14ac:dyDescent="0.2">
      <c r="B33" s="13">
        <f t="shared" si="3"/>
        <v>29</v>
      </c>
      <c r="C33" s="1">
        <f>+保険料収入!B30</f>
        <v>10710.002803508685</v>
      </c>
      <c r="D33" s="1">
        <f>+キャッシュフロー_保険年度単位!I33</f>
        <v>2534.5443046583459</v>
      </c>
      <c r="E33" s="1">
        <f t="shared" si="0"/>
        <v>904.13428160027809</v>
      </c>
      <c r="F33" s="1">
        <f t="shared" si="4"/>
        <v>4809.0535329535805</v>
      </c>
      <c r="G33" s="22">
        <f>+運用収益!C30</f>
        <v>1.7500000000000002E-2</v>
      </c>
      <c r="H33" s="22">
        <f t="shared" si="1"/>
        <v>3.7500000000000006E-2</v>
      </c>
      <c r="I33" s="3">
        <f t="shared" si="2"/>
        <v>0.35672459145359248</v>
      </c>
    </row>
    <row r="34" spans="2:9" x14ac:dyDescent="0.2">
      <c r="B34" s="13">
        <f t="shared" si="3"/>
        <v>30</v>
      </c>
      <c r="C34" s="1">
        <f>+保険料収入!B31</f>
        <v>9569.7944850415442</v>
      </c>
      <c r="D34" s="1">
        <f>+キャッシュフロー_保険年度単位!I34</f>
        <v>2325.7594992404011</v>
      </c>
      <c r="E34" s="1">
        <f t="shared" si="0"/>
        <v>799.6680551188856</v>
      </c>
      <c r="F34" s="1">
        <f t="shared" si="4"/>
        <v>5608.7215880724661</v>
      </c>
      <c r="G34" s="22">
        <f>+運用収益!C31</f>
        <v>1.7500000000000002E-2</v>
      </c>
      <c r="H34" s="22">
        <f t="shared" si="1"/>
        <v>3.7500000000000006E-2</v>
      </c>
      <c r="I34" s="3">
        <f t="shared" si="2"/>
        <v>0.34383093152153488</v>
      </c>
    </row>
    <row r="35" spans="2:9" x14ac:dyDescent="0.2">
      <c r="B35" s="13">
        <f t="shared" si="3"/>
        <v>31</v>
      </c>
      <c r="C35" s="1">
        <f>+保険料収入!B32</f>
        <v>0</v>
      </c>
      <c r="D35" s="1">
        <f>+キャッシュフロー_保険年度単位!I35</f>
        <v>1756.0191949283035</v>
      </c>
      <c r="E35" s="1">
        <f t="shared" si="0"/>
        <v>581.95056921628361</v>
      </c>
      <c r="F35" s="1">
        <f t="shared" si="4"/>
        <v>6190.67215728875</v>
      </c>
      <c r="G35" s="22">
        <f>+運用収益!C32</f>
        <v>1.7500000000000002E-2</v>
      </c>
      <c r="H35" s="22">
        <f t="shared" si="1"/>
        <v>3.7500000000000006E-2</v>
      </c>
      <c r="I35" s="3">
        <f t="shared" si="2"/>
        <v>0.33140330749063601</v>
      </c>
    </row>
    <row r="36" spans="2:9" x14ac:dyDescent="0.2">
      <c r="B36" s="13">
        <f t="shared" si="3"/>
        <v>32</v>
      </c>
      <c r="C36" s="1">
        <f>+保険料収入!B33</f>
        <v>0</v>
      </c>
      <c r="D36" s="1">
        <f>+キャッシュフロー_保険年度単位!I36</f>
        <v>1546.4197418288495</v>
      </c>
      <c r="E36" s="1">
        <f t="shared" si="0"/>
        <v>493.96493225146611</v>
      </c>
      <c r="F36" s="1">
        <f t="shared" si="4"/>
        <v>6684.637089540216</v>
      </c>
      <c r="G36" s="22">
        <f>+運用収益!C33</f>
        <v>1.7500000000000002E-2</v>
      </c>
      <c r="H36" s="22">
        <f t="shared" si="1"/>
        <v>3.7500000000000006E-2</v>
      </c>
      <c r="I36" s="3">
        <f t="shared" si="2"/>
        <v>0.3194248746897696</v>
      </c>
    </row>
    <row r="37" spans="2:9" x14ac:dyDescent="0.2">
      <c r="B37" s="13">
        <f t="shared" si="3"/>
        <v>33</v>
      </c>
      <c r="C37" s="1">
        <f>+保険料収入!B34</f>
        <v>0</v>
      </c>
      <c r="D37" s="1">
        <f>+キャッシュフロー_保険年度単位!I37</f>
        <v>1360.5389026034027</v>
      </c>
      <c r="E37" s="1">
        <f t="shared" si="0"/>
        <v>418.88189732496232</v>
      </c>
      <c r="F37" s="1">
        <f t="shared" si="4"/>
        <v>7103.5189868651787</v>
      </c>
      <c r="G37" s="22">
        <f>+運用収益!C34</f>
        <v>1.7500000000000002E-2</v>
      </c>
      <c r="H37" s="22">
        <f t="shared" si="1"/>
        <v>3.7500000000000006E-2</v>
      </c>
      <c r="I37" s="3">
        <f t="shared" si="2"/>
        <v>0.30787939729134411</v>
      </c>
    </row>
    <row r="38" spans="2:9" x14ac:dyDescent="0.2">
      <c r="B38" s="13">
        <f t="shared" si="3"/>
        <v>34</v>
      </c>
      <c r="C38" s="1">
        <f>+保険料収入!B35</f>
        <v>0</v>
      </c>
      <c r="D38" s="1">
        <f>+キャッシュフロー_保険年度単位!I38</f>
        <v>1195.7483525217358</v>
      </c>
      <c r="E38" s="1">
        <f t="shared" si="0"/>
        <v>354.83978996290085</v>
      </c>
      <c r="F38" s="1">
        <f t="shared" si="4"/>
        <v>7458.3587768280795</v>
      </c>
      <c r="G38" s="22">
        <f>+運用収益!C35</f>
        <v>1.7500000000000002E-2</v>
      </c>
      <c r="H38" s="22">
        <f t="shared" si="1"/>
        <v>3.7500000000000006E-2</v>
      </c>
      <c r="I38" s="3">
        <f t="shared" si="2"/>
        <v>0.29675122630490997</v>
      </c>
    </row>
    <row r="39" spans="2:9" x14ac:dyDescent="0.2">
      <c r="B39" s="13">
        <f t="shared" si="3"/>
        <v>35</v>
      </c>
      <c r="C39" s="1">
        <f>+保険料収入!B36</f>
        <v>0</v>
      </c>
      <c r="D39" s="1">
        <f>+キャッシュフロー_保険年度単位!I39</f>
        <v>1049.9590430990684</v>
      </c>
      <c r="E39" s="1">
        <f t="shared" si="0"/>
        <v>300.31482757549719</v>
      </c>
      <c r="F39" s="1">
        <f t="shared" si="4"/>
        <v>7758.673604403577</v>
      </c>
      <c r="G39" s="22">
        <f>+運用収益!C36</f>
        <v>1.7500000000000002E-2</v>
      </c>
      <c r="H39" s="22">
        <f t="shared" si="1"/>
        <v>3.7500000000000006E-2</v>
      </c>
      <c r="I39" s="3">
        <f t="shared" si="2"/>
        <v>0.28602527836617825</v>
      </c>
    </row>
    <row r="40" spans="2:9" x14ac:dyDescent="0.2">
      <c r="B40" s="13">
        <f t="shared" si="3"/>
        <v>36</v>
      </c>
      <c r="C40" s="1">
        <f>+保険料収入!B37</f>
        <v>0</v>
      </c>
      <c r="D40" s="1">
        <f>+キャッシュフロー_保険年度単位!I40</f>
        <v>920.96485211799882</v>
      </c>
      <c r="E40" s="1">
        <f t="shared" si="0"/>
        <v>253.89805126989569</v>
      </c>
      <c r="F40" s="1">
        <f t="shared" si="4"/>
        <v>8012.5716556734724</v>
      </c>
      <c r="G40" s="22">
        <f>+運用収益!C37</f>
        <v>1.7500000000000002E-2</v>
      </c>
      <c r="H40" s="22">
        <f t="shared" si="1"/>
        <v>3.7500000000000006E-2</v>
      </c>
      <c r="I40" s="3">
        <f t="shared" si="2"/>
        <v>0.2756870152927019</v>
      </c>
    </row>
    <row r="41" spans="2:9" x14ac:dyDescent="0.2">
      <c r="B41" s="13">
        <f t="shared" si="3"/>
        <v>37</v>
      </c>
      <c r="C41" s="1">
        <f>+保険料収入!B38</f>
        <v>0</v>
      </c>
      <c r="D41" s="1">
        <f>+キャッシュフロー_保険年度単位!I41</f>
        <v>806.87167112861425</v>
      </c>
      <c r="E41" s="1">
        <f t="shared" si="0"/>
        <v>214.40389661463342</v>
      </c>
      <c r="F41" s="1">
        <f t="shared" si="4"/>
        <v>8226.975552288106</v>
      </c>
      <c r="G41" s="22">
        <f>+運用収益!C38</f>
        <v>1.7500000000000002E-2</v>
      </c>
      <c r="H41" s="22">
        <f t="shared" si="1"/>
        <v>3.7500000000000006E-2</v>
      </c>
      <c r="I41" s="3">
        <f t="shared" si="2"/>
        <v>0.26572242437850779</v>
      </c>
    </row>
    <row r="42" spans="2:9" x14ac:dyDescent="0.2">
      <c r="B42" s="13">
        <f t="shared" si="3"/>
        <v>38</v>
      </c>
      <c r="C42" s="1">
        <f>+保険料収入!B39</f>
        <v>0</v>
      </c>
      <c r="D42" s="1">
        <f>+キャッシュフロー_保険年度単位!I42</f>
        <v>705.83036262365204</v>
      </c>
      <c r="E42" s="1">
        <f t="shared" si="0"/>
        <v>180.77586039163191</v>
      </c>
      <c r="F42" s="1">
        <f t="shared" si="4"/>
        <v>8407.7514126797378</v>
      </c>
      <c r="G42" s="22">
        <f>+運用収益!C39</f>
        <v>1.7500000000000002E-2</v>
      </c>
      <c r="H42" s="22">
        <f t="shared" si="1"/>
        <v>3.7500000000000006E-2</v>
      </c>
      <c r="I42" s="3">
        <f t="shared" si="2"/>
        <v>0.25611799940097135</v>
      </c>
    </row>
    <row r="43" spans="2:9" x14ac:dyDescent="0.2">
      <c r="B43" s="13">
        <f t="shared" si="3"/>
        <v>39</v>
      </c>
      <c r="C43" s="1">
        <f>+保険料収入!B40</f>
        <v>0</v>
      </c>
      <c r="D43" s="1">
        <f>+キャッシュフロー_保険年度単位!I43</f>
        <v>616.21246586447887</v>
      </c>
      <c r="E43" s="1">
        <f t="shared" si="0"/>
        <v>152.11865442231291</v>
      </c>
      <c r="F43" s="1">
        <f t="shared" si="4"/>
        <v>8559.8700671020506</v>
      </c>
      <c r="G43" s="22">
        <f>+運用収益!C40</f>
        <v>1.7500000000000002E-2</v>
      </c>
      <c r="H43" s="22">
        <f t="shared" si="1"/>
        <v>3.7500000000000006E-2</v>
      </c>
      <c r="I43" s="3">
        <f t="shared" si="2"/>
        <v>0.24686072231418921</v>
      </c>
    </row>
    <row r="44" spans="2:9" x14ac:dyDescent="0.2">
      <c r="B44" s="13">
        <f t="shared" si="3"/>
        <v>40</v>
      </c>
      <c r="C44" s="1">
        <f>+保険料収入!B41</f>
        <v>0</v>
      </c>
      <c r="D44" s="1">
        <f>+キャッシュフロー_保険年度単位!I44</f>
        <v>536.78228345927891</v>
      </c>
      <c r="E44" s="1">
        <f t="shared" si="0"/>
        <v>127.72092744117343</v>
      </c>
      <c r="F44" s="1">
        <f t="shared" si="4"/>
        <v>8687.5909945432231</v>
      </c>
      <c r="G44" s="22">
        <f>+運用収益!C41</f>
        <v>1.7500000000000002E-2</v>
      </c>
      <c r="H44" s="22">
        <f t="shared" si="1"/>
        <v>3.7500000000000006E-2</v>
      </c>
      <c r="I44" s="3">
        <f t="shared" si="2"/>
        <v>0.23793804560403775</v>
      </c>
    </row>
    <row r="45" spans="2:9" x14ac:dyDescent="0.2">
      <c r="B45" s="13">
        <f t="shared" si="3"/>
        <v>41</v>
      </c>
      <c r="C45" s="1">
        <f>+保険料収入!B42</f>
        <v>0</v>
      </c>
      <c r="D45" s="1">
        <f>+キャッシュフロー_保険年度単位!I45</f>
        <v>466.46954499312415</v>
      </c>
      <c r="E45" s="1">
        <f t="shared" si="0"/>
        <v>106.97913433201801</v>
      </c>
      <c r="F45" s="1">
        <f t="shared" si="4"/>
        <v>8794.5701288752407</v>
      </c>
      <c r="G45" s="22">
        <f>+運用収益!C42</f>
        <v>1.7500000000000002E-2</v>
      </c>
      <c r="H45" s="22">
        <f t="shared" si="1"/>
        <v>3.7500000000000006E-2</v>
      </c>
      <c r="I45" s="3">
        <f t="shared" si="2"/>
        <v>0.22933787528100019</v>
      </c>
    </row>
    <row r="46" spans="2:9" x14ac:dyDescent="0.2">
      <c r="B46" s="13">
        <f t="shared" si="3"/>
        <v>42</v>
      </c>
      <c r="C46" s="1">
        <f>+保険料収入!B43</f>
        <v>0</v>
      </c>
      <c r="D46" s="1">
        <f>+キャッシュフロー_保険年度単位!I46</f>
        <v>404.28976876500383</v>
      </c>
      <c r="E46" s="1">
        <f t="shared" si="0"/>
        <v>89.367668979675031</v>
      </c>
      <c r="F46" s="1">
        <f t="shared" si="4"/>
        <v>8883.9377978549164</v>
      </c>
      <c r="G46" s="22">
        <f>+運用収益!C43</f>
        <v>1.7500000000000002E-2</v>
      </c>
      <c r="H46" s="22">
        <f t="shared" si="1"/>
        <v>3.7500000000000006E-2</v>
      </c>
      <c r="I46" s="3">
        <f t="shared" si="2"/>
        <v>0.22104855448771102</v>
      </c>
    </row>
    <row r="47" spans="2:9" x14ac:dyDescent="0.2">
      <c r="B47" s="13">
        <f t="shared" si="3"/>
        <v>43</v>
      </c>
      <c r="C47" s="1">
        <f>+保険料収入!B44</f>
        <v>0</v>
      </c>
      <c r="D47" s="1">
        <f>+キャッシュフロー_保険年度単位!I47</f>
        <v>349.45527979385588</v>
      </c>
      <c r="E47" s="1">
        <f t="shared" si="0"/>
        <v>74.454539235210049</v>
      </c>
      <c r="F47" s="1">
        <f t="shared" si="4"/>
        <v>8958.3923370901266</v>
      </c>
      <c r="G47" s="22">
        <f>+運用収益!C44</f>
        <v>1.7500000000000002E-2</v>
      </c>
      <c r="H47" s="22">
        <f t="shared" si="1"/>
        <v>3.7500000000000006E-2</v>
      </c>
      <c r="I47" s="3">
        <f t="shared" si="2"/>
        <v>0.21305884769899852</v>
      </c>
    </row>
    <row r="48" spans="2:9" x14ac:dyDescent="0.2">
      <c r="B48" s="13">
        <f t="shared" si="3"/>
        <v>44</v>
      </c>
      <c r="C48" s="1">
        <f>+保険料収入!B45</f>
        <v>0</v>
      </c>
      <c r="D48" s="1">
        <f>+キャッシュフロー_保険年度単位!I48</f>
        <v>301.19980950863192</v>
      </c>
      <c r="E48" s="1">
        <f t="shared" si="0"/>
        <v>61.853768039582619</v>
      </c>
      <c r="F48" s="1">
        <f t="shared" si="4"/>
        <v>9020.2461051297087</v>
      </c>
      <c r="G48" s="22">
        <f>+運用収益!C45</f>
        <v>1.7500000000000002E-2</v>
      </c>
      <c r="H48" s="22">
        <f t="shared" si="1"/>
        <v>3.7500000000000006E-2</v>
      </c>
      <c r="I48" s="3">
        <f t="shared" si="2"/>
        <v>0.2053579254930106</v>
      </c>
    </row>
    <row r="49" spans="2:9" x14ac:dyDescent="0.2">
      <c r="B49" s="13">
        <f t="shared" si="3"/>
        <v>45</v>
      </c>
      <c r="C49" s="1">
        <f>+保険料収入!B46</f>
        <v>0</v>
      </c>
      <c r="D49" s="1">
        <f>+キャッシュフロー_保険年度単位!I49</f>
        <v>258.88686781848901</v>
      </c>
      <c r="E49" s="1">
        <f t="shared" si="0"/>
        <v>51.242862759121103</v>
      </c>
      <c r="F49" s="1">
        <f t="shared" si="4"/>
        <v>9071.4889678888303</v>
      </c>
      <c r="G49" s="22">
        <f>+運用収益!C46</f>
        <v>1.7500000000000002E-2</v>
      </c>
      <c r="H49" s="22">
        <f t="shared" si="1"/>
        <v>3.7500000000000006E-2</v>
      </c>
      <c r="I49" s="3">
        <f t="shared" si="2"/>
        <v>0.19793534987278127</v>
      </c>
    </row>
    <row r="50" spans="2:9" x14ac:dyDescent="0.2">
      <c r="B50" s="13">
        <f t="shared" si="3"/>
        <v>46</v>
      </c>
      <c r="C50" s="1">
        <f>+保険料収入!B47</f>
        <v>0</v>
      </c>
      <c r="D50" s="1">
        <f>+キャッシュフロー_保険年度単位!I50</f>
        <v>221.89757814721543</v>
      </c>
      <c r="E50" s="1">
        <f t="shared" si="0"/>
        <v>42.3338551966187</v>
      </c>
      <c r="F50" s="1">
        <f t="shared" si="4"/>
        <v>9113.8228230854493</v>
      </c>
      <c r="G50" s="22">
        <f>+運用収益!C47</f>
        <v>1.7500000000000002E-2</v>
      </c>
      <c r="H50" s="22">
        <f t="shared" si="1"/>
        <v>3.7500000000000006E-2</v>
      </c>
      <c r="I50" s="3">
        <f t="shared" si="2"/>
        <v>0.19078106011834337</v>
      </c>
    </row>
    <row r="51" spans="2:9" x14ac:dyDescent="0.2">
      <c r="B51" s="13">
        <f t="shared" si="3"/>
        <v>47</v>
      </c>
      <c r="C51" s="1">
        <f>+保険料収入!B48</f>
        <v>0</v>
      </c>
      <c r="D51" s="1">
        <f>+キャッシュフロー_保険年度単位!I51</f>
        <v>189.57048474736621</v>
      </c>
      <c r="E51" s="1">
        <f t="shared" si="0"/>
        <v>34.85923667204893</v>
      </c>
      <c r="F51" s="1">
        <f t="shared" si="4"/>
        <v>9148.6820597574988</v>
      </c>
      <c r="G51" s="22">
        <f>+運用収益!C48</f>
        <v>1.7500000000000002E-2</v>
      </c>
      <c r="H51" s="22">
        <f t="shared" si="1"/>
        <v>3.7500000000000006E-2</v>
      </c>
      <c r="I51" s="3">
        <f t="shared" si="2"/>
        <v>0.18388535915021045</v>
      </c>
    </row>
    <row r="52" spans="2:9" x14ac:dyDescent="0.2">
      <c r="B52" s="13">
        <f t="shared" si="3"/>
        <v>48</v>
      </c>
      <c r="C52" s="1">
        <f>+保険料収入!B49</f>
        <v>0</v>
      </c>
      <c r="D52" s="1">
        <f>+キャッシュフロー_保険年度単位!I52</f>
        <v>161.30144277472664</v>
      </c>
      <c r="E52" s="1">
        <f t="shared" si="0"/>
        <v>28.588890348026723</v>
      </c>
      <c r="F52" s="1">
        <f t="shared" si="4"/>
        <v>9177.2709501055251</v>
      </c>
      <c r="G52" s="22">
        <f>+運用収益!C49</f>
        <v>1.7500000000000002E-2</v>
      </c>
      <c r="H52" s="22">
        <f t="shared" si="1"/>
        <v>3.7500000000000006E-2</v>
      </c>
      <c r="I52" s="3">
        <f t="shared" si="2"/>
        <v>0.177238900385745</v>
      </c>
    </row>
    <row r="53" spans="2:9" x14ac:dyDescent="0.2">
      <c r="B53" s="13">
        <f t="shared" si="3"/>
        <v>49</v>
      </c>
      <c r="C53" s="1">
        <f>+保険料収入!B50</f>
        <v>0</v>
      </c>
      <c r="D53" s="1">
        <f>+キャッシュフロー_保険年度単位!I53</f>
        <v>136.55859462179433</v>
      </c>
      <c r="E53" s="1">
        <f t="shared" si="0"/>
        <v>23.328670023122442</v>
      </c>
      <c r="F53" s="1">
        <f t="shared" si="4"/>
        <v>9200.5996201286471</v>
      </c>
      <c r="G53" s="22">
        <f>+運用収益!C50</f>
        <v>1.7500000000000002E-2</v>
      </c>
      <c r="H53" s="22">
        <f t="shared" si="1"/>
        <v>3.7500000000000006E-2</v>
      </c>
      <c r="I53" s="3">
        <f t="shared" si="2"/>
        <v>0.17083267507059754</v>
      </c>
    </row>
    <row r="54" spans="2:9" x14ac:dyDescent="0.2">
      <c r="B54" s="13">
        <f t="shared" si="3"/>
        <v>50</v>
      </c>
      <c r="C54" s="1">
        <f>+保険料収入!B51</f>
        <v>0</v>
      </c>
      <c r="D54" s="1">
        <f>+キャッシュフロー_保険年度単位!I54</f>
        <v>115.09945400985453</v>
      </c>
      <c r="E54" s="1">
        <f t="shared" si="0"/>
        <v>18.952045906186658</v>
      </c>
      <c r="F54" s="1">
        <f t="shared" si="4"/>
        <v>9219.551666034833</v>
      </c>
      <c r="G54" s="22">
        <f>+運用収益!C51</f>
        <v>1.7500000000000002E-2</v>
      </c>
      <c r="H54" s="22">
        <f t="shared" si="1"/>
        <v>3.7500000000000006E-2</v>
      </c>
      <c r="I54" s="3">
        <f t="shared" si="2"/>
        <v>0.16465800006804579</v>
      </c>
    </row>
    <row r="55" spans="2:9" x14ac:dyDescent="0.2">
      <c r="B55" s="13"/>
      <c r="C55" s="1"/>
      <c r="D55" s="1"/>
      <c r="E55" s="1"/>
      <c r="F55" s="1"/>
      <c r="G55" s="22"/>
      <c r="H55" s="22"/>
      <c r="I55" s="3"/>
    </row>
    <row r="56" spans="2:9" x14ac:dyDescent="0.2">
      <c r="B56" s="13"/>
      <c r="C56" s="1"/>
      <c r="D56" s="1"/>
      <c r="E56" s="1"/>
      <c r="F56" s="1"/>
      <c r="G56" s="22"/>
      <c r="H56" s="22"/>
      <c r="I56" s="3"/>
    </row>
    <row r="57" spans="2:9" x14ac:dyDescent="0.2">
      <c r="B57" s="13"/>
      <c r="C57" s="1"/>
      <c r="D57" s="1"/>
      <c r="E57" s="1"/>
      <c r="F57" s="1"/>
      <c r="G57" s="22"/>
      <c r="H57" s="22"/>
      <c r="I57" s="3"/>
    </row>
    <row r="58" spans="2:9" x14ac:dyDescent="0.2">
      <c r="B58" s="13"/>
      <c r="C58" s="1"/>
      <c r="D58" s="1"/>
      <c r="E58" s="1"/>
      <c r="F58" s="1"/>
      <c r="G58" s="22"/>
      <c r="H58" s="22"/>
      <c r="I58" s="3"/>
    </row>
    <row r="59" spans="2:9" x14ac:dyDescent="0.2">
      <c r="B59" s="13"/>
      <c r="C59" s="1"/>
      <c r="D59" s="1"/>
      <c r="E59" s="1"/>
      <c r="F59" s="1"/>
      <c r="G59" s="22"/>
      <c r="H59" s="22"/>
      <c r="I59" s="3"/>
    </row>
    <row r="60" spans="2:9" x14ac:dyDescent="0.2">
      <c r="B60" s="13"/>
      <c r="C60" s="1"/>
      <c r="D60" s="1"/>
      <c r="E60" s="1"/>
      <c r="F60" s="1"/>
      <c r="G60" s="22"/>
      <c r="H60" s="22"/>
      <c r="I60" s="3"/>
    </row>
    <row r="61" spans="2:9" x14ac:dyDescent="0.2">
      <c r="B61" s="13"/>
      <c r="C61" s="1"/>
      <c r="D61" s="1"/>
      <c r="E61" s="1"/>
      <c r="F61" s="1"/>
      <c r="G61" s="22"/>
      <c r="H61" s="22"/>
      <c r="I61" s="3"/>
    </row>
    <row r="62" spans="2:9" x14ac:dyDescent="0.2">
      <c r="B62" s="13"/>
      <c r="C62" s="1"/>
      <c r="D62" s="1"/>
      <c r="E62" s="1"/>
      <c r="F62" s="1"/>
      <c r="G62" s="22"/>
      <c r="H62" s="22"/>
      <c r="I62" s="3"/>
    </row>
    <row r="63" spans="2:9" x14ac:dyDescent="0.2">
      <c r="B63" s="13"/>
      <c r="C63" s="1"/>
      <c r="D63" s="1"/>
      <c r="E63" s="1"/>
      <c r="F63" s="1"/>
      <c r="G63" s="22"/>
      <c r="H63" s="22"/>
      <c r="I63" s="3"/>
    </row>
    <row r="64" spans="2:9" x14ac:dyDescent="0.2">
      <c r="B64" s="13"/>
      <c r="C64" s="1"/>
      <c r="D64" s="1"/>
      <c r="E64" s="1"/>
      <c r="F64" s="1"/>
      <c r="G64" s="22"/>
      <c r="H64" s="22"/>
      <c r="I64" s="3"/>
    </row>
    <row r="65" spans="2:9" x14ac:dyDescent="0.2">
      <c r="B65" s="13"/>
      <c r="C65" s="1"/>
      <c r="D65" s="1"/>
      <c r="E65" s="1"/>
      <c r="F65" s="1"/>
      <c r="G65" s="22"/>
      <c r="H65" s="22"/>
      <c r="I65" s="3"/>
    </row>
    <row r="66" spans="2:9" x14ac:dyDescent="0.2">
      <c r="B66" s="13"/>
      <c r="C66" s="1"/>
      <c r="D66" s="1"/>
      <c r="E66" s="1"/>
      <c r="F66" s="1"/>
      <c r="G66" s="22"/>
      <c r="H66" s="22"/>
      <c r="I66" s="3"/>
    </row>
    <row r="67" spans="2:9" x14ac:dyDescent="0.2">
      <c r="B67" s="13"/>
      <c r="C67" s="1"/>
      <c r="D67" s="1"/>
      <c r="E67" s="1"/>
      <c r="F67" s="1"/>
      <c r="G67" s="22"/>
      <c r="H67" s="22"/>
      <c r="I67" s="3"/>
    </row>
    <row r="68" spans="2:9" x14ac:dyDescent="0.2">
      <c r="B68" s="13"/>
      <c r="C68" s="1"/>
      <c r="D68" s="1"/>
      <c r="E68" s="1"/>
      <c r="F68" s="1"/>
      <c r="G68" s="22"/>
      <c r="H68" s="22"/>
      <c r="I68" s="3"/>
    </row>
    <row r="69" spans="2:9" x14ac:dyDescent="0.2">
      <c r="B69" s="13"/>
      <c r="C69" s="1"/>
      <c r="D69" s="1"/>
      <c r="E69" s="1"/>
      <c r="F69" s="1"/>
      <c r="G69" s="22"/>
      <c r="H69" s="22"/>
      <c r="I69" s="3"/>
    </row>
    <row r="70" spans="2:9" x14ac:dyDescent="0.2">
      <c r="B70" s="13"/>
      <c r="C70" s="1"/>
      <c r="D70" s="1"/>
      <c r="E70" s="1"/>
      <c r="F70" s="1"/>
      <c r="G70" s="22"/>
      <c r="H70" s="22"/>
      <c r="I70" s="3"/>
    </row>
    <row r="71" spans="2:9" x14ac:dyDescent="0.2">
      <c r="B71" s="13"/>
      <c r="C71" s="1"/>
      <c r="D71" s="1"/>
      <c r="E71" s="1"/>
      <c r="F71" s="1"/>
      <c r="G71" s="22"/>
      <c r="H71" s="22"/>
      <c r="I71" s="3"/>
    </row>
    <row r="72" spans="2:9" x14ac:dyDescent="0.2">
      <c r="B72" s="13"/>
      <c r="C72" s="1"/>
      <c r="D72" s="1"/>
      <c r="E72" s="1"/>
      <c r="F72" s="1"/>
      <c r="G72" s="22"/>
      <c r="H72" s="22"/>
      <c r="I72" s="3"/>
    </row>
    <row r="73" spans="2:9" x14ac:dyDescent="0.2">
      <c r="B73" s="13"/>
      <c r="C73" s="1"/>
      <c r="D73" s="1"/>
      <c r="E73" s="1"/>
      <c r="F73" s="1"/>
      <c r="G73" s="22"/>
      <c r="H73" s="22"/>
      <c r="I73" s="3"/>
    </row>
    <row r="74" spans="2:9" x14ac:dyDescent="0.2">
      <c r="B74" s="13"/>
      <c r="C74" s="1"/>
      <c r="D74" s="1"/>
      <c r="E74" s="1"/>
      <c r="F74" s="1"/>
      <c r="G74" s="22"/>
      <c r="H74" s="22"/>
      <c r="I74" s="3"/>
    </row>
    <row r="75" spans="2:9" x14ac:dyDescent="0.2">
      <c r="B75" s="13"/>
      <c r="C75" s="1"/>
      <c r="D75" s="1"/>
      <c r="E75" s="1"/>
      <c r="F75" s="1"/>
      <c r="G75" s="22"/>
      <c r="H75" s="22"/>
      <c r="I75" s="3"/>
    </row>
    <row r="76" spans="2:9" x14ac:dyDescent="0.2">
      <c r="B76" s="13"/>
      <c r="C76" s="1"/>
      <c r="D76" s="1"/>
      <c r="E76" s="1"/>
      <c r="F76" s="1"/>
      <c r="G76" s="22"/>
      <c r="H76" s="22"/>
      <c r="I76" s="3"/>
    </row>
    <row r="77" spans="2:9" x14ac:dyDescent="0.2">
      <c r="B77" s="13"/>
      <c r="C77" s="1"/>
      <c r="D77" s="1"/>
      <c r="E77" s="1"/>
      <c r="F77" s="1"/>
      <c r="G77" s="22"/>
      <c r="H77" s="22"/>
      <c r="I77" s="3"/>
    </row>
    <row r="78" spans="2:9" x14ac:dyDescent="0.2">
      <c r="B78" s="13"/>
      <c r="C78" s="1"/>
      <c r="D78" s="1"/>
      <c r="E78" s="1"/>
      <c r="F78" s="1"/>
      <c r="G78" s="22"/>
      <c r="H78" s="22"/>
      <c r="I78" s="3"/>
    </row>
    <row r="79" spans="2:9" x14ac:dyDescent="0.2">
      <c r="B79" s="13"/>
      <c r="C79" s="1"/>
      <c r="D79" s="1"/>
      <c r="E79" s="1"/>
      <c r="F79" s="1"/>
      <c r="G79" s="22"/>
      <c r="H79" s="22"/>
      <c r="I79" s="3"/>
    </row>
    <row r="80" spans="2:9" x14ac:dyDescent="0.2">
      <c r="B80" s="13"/>
      <c r="C80" s="1"/>
      <c r="D80" s="1"/>
      <c r="E80" s="1"/>
      <c r="F80" s="1"/>
      <c r="G80" s="22"/>
      <c r="H80" s="22"/>
      <c r="I80" s="3"/>
    </row>
    <row r="81" spans="2:9" x14ac:dyDescent="0.2">
      <c r="B81" s="13"/>
      <c r="C81" s="1"/>
      <c r="D81" s="1"/>
      <c r="E81" s="1"/>
      <c r="F81" s="1"/>
      <c r="G81" s="22"/>
      <c r="H81" s="22"/>
      <c r="I81" s="3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9188-79F1-4B6D-8413-77C7E37AB442}">
  <dimension ref="A1:L81"/>
  <sheetViews>
    <sheetView showGridLines="0" workbookViewId="0"/>
  </sheetViews>
  <sheetFormatPr defaultRowHeight="13.2" x14ac:dyDescent="0.2"/>
  <cols>
    <col min="1" max="12" width="9.5546875" style="13" customWidth="1"/>
  </cols>
  <sheetData>
    <row r="1" spans="1:12" x14ac:dyDescent="0.2">
      <c r="A1" t="s">
        <v>19</v>
      </c>
      <c r="B1"/>
      <c r="C1"/>
      <c r="D1"/>
      <c r="E1"/>
      <c r="F1"/>
      <c r="G1"/>
      <c r="H1"/>
      <c r="I1"/>
      <c r="J1"/>
      <c r="K1"/>
      <c r="L1"/>
    </row>
    <row r="2" spans="1:12" x14ac:dyDescent="0.2">
      <c r="A2" t="s">
        <v>20</v>
      </c>
      <c r="B2"/>
      <c r="C2"/>
      <c r="D2"/>
      <c r="E2"/>
      <c r="F2"/>
      <c r="G2"/>
      <c r="H2"/>
      <c r="I2"/>
      <c r="J2"/>
      <c r="K2"/>
      <c r="L2"/>
    </row>
    <row r="3" spans="1:12" x14ac:dyDescent="0.2">
      <c r="A3" s="10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39.6" x14ac:dyDescent="0.2">
      <c r="A4" s="11" t="s">
        <v>22</v>
      </c>
      <c r="B4" s="11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1" t="s">
        <v>30</v>
      </c>
      <c r="J4" s="11" t="s">
        <v>31</v>
      </c>
      <c r="K4" s="11" t="s">
        <v>32</v>
      </c>
      <c r="L4" s="11" t="s">
        <v>33</v>
      </c>
    </row>
    <row r="5" spans="1:12" x14ac:dyDescent="0.2">
      <c r="A5">
        <v>1</v>
      </c>
      <c r="B5" s="1">
        <f>+保険料収入!B2</f>
        <v>219748.87169788533</v>
      </c>
      <c r="C5" s="1">
        <f>+運用収益!B2</f>
        <v>900.13709707160365</v>
      </c>
      <c r="D5" s="1">
        <f>+死亡給付!B2</f>
        <v>3440</v>
      </c>
      <c r="E5" s="1">
        <f>+解約返戻金!B2</f>
        <v>4927.5467112093293</v>
      </c>
      <c r="F5" s="1">
        <f>+事業費!B2</f>
        <v>166592.46615093655</v>
      </c>
      <c r="G5" s="1">
        <f>+B5+C5-D5-E5-F5</f>
        <v>45688.995932811056</v>
      </c>
      <c r="H5" s="1">
        <f>+K5</f>
        <v>180125.98283030363</v>
      </c>
      <c r="I5" s="1">
        <f>+G5-H5</f>
        <v>-134436.98689749258</v>
      </c>
      <c r="J5" s="1">
        <f>+G5</f>
        <v>45688.995932811056</v>
      </c>
      <c r="K5" s="1">
        <f>+責任準備金!B2</f>
        <v>180125.98283030363</v>
      </c>
      <c r="L5" s="1">
        <f>+J5-K5</f>
        <v>-134436.98689749258</v>
      </c>
    </row>
    <row r="6" spans="1:12" x14ac:dyDescent="0.2">
      <c r="A6">
        <f>+A5+1</f>
        <v>2</v>
      </c>
      <c r="B6" s="1">
        <f>+保険料収入!B3</f>
        <v>197698.39091623272</v>
      </c>
      <c r="C6" s="1">
        <f>+運用収益!B3</f>
        <v>6319.1677653833649</v>
      </c>
      <c r="D6" s="1">
        <f>+死亡給付!B3</f>
        <v>3603.1222799999996</v>
      </c>
      <c r="E6" s="1">
        <f>+解約返戻金!B3</f>
        <v>22639.431990468067</v>
      </c>
      <c r="F6" s="1">
        <f>+事業費!B3</f>
        <v>14927.511727486981</v>
      </c>
      <c r="G6" s="1">
        <f t="shared" ref="G6:G54" si="0">+B6+C6-D6-E6-F6</f>
        <v>162847.49268366105</v>
      </c>
      <c r="H6" s="1">
        <f>+K6-K5</f>
        <v>146293.66879234251</v>
      </c>
      <c r="I6" s="1">
        <f t="shared" ref="I6:I54" si="1">+G6-H6</f>
        <v>16553.823891318549</v>
      </c>
      <c r="J6" s="1">
        <f>+(J5+B6-F6)*(1+運用収益!C3)-キャッシュフロー_保険年度単位!D6*(1+運用収益!C3)^0.5-E6</f>
        <v>206183.97808392649</v>
      </c>
      <c r="K6" s="1">
        <f>+責任準備金!B3</f>
        <v>326419.65162264614</v>
      </c>
      <c r="L6" s="1">
        <f t="shared" ref="L6:L54" si="2">+J6-K6</f>
        <v>-120235.67353871965</v>
      </c>
    </row>
    <row r="7" spans="1:12" x14ac:dyDescent="0.2">
      <c r="A7">
        <f t="shared" ref="A7:A54" si="3">+A6+1</f>
        <v>3</v>
      </c>
      <c r="B7" s="1">
        <f>+保険料収入!B4</f>
        <v>177849.37361904749</v>
      </c>
      <c r="C7" s="1">
        <f>+運用収益!B4</f>
        <v>8557.1287191867159</v>
      </c>
      <c r="D7" s="1">
        <f>+死亡給付!B4</f>
        <v>3722.9184037512</v>
      </c>
      <c r="E7" s="1">
        <f>+解約返戻金!B4</f>
        <v>37000.806523385319</v>
      </c>
      <c r="F7" s="1">
        <f>+事業費!B4</f>
        <v>13428.782086291425</v>
      </c>
      <c r="G7" s="1">
        <f t="shared" si="0"/>
        <v>132253.99532480628</v>
      </c>
      <c r="H7" s="1">
        <f t="shared" ref="H7:H54" si="4">+K7-K6</f>
        <v>117217.58715961903</v>
      </c>
      <c r="I7" s="1">
        <f t="shared" si="1"/>
        <v>15036.408165187255</v>
      </c>
      <c r="J7" s="1">
        <f>+(J6+B7-F7)*(1+運用収益!C4)-キャッシュフロー_保険年度単位!D7*(1+運用収益!C4)^0.5-E7</f>
        <v>336333.99040621752</v>
      </c>
      <c r="K7" s="1">
        <f>+責任準備金!B4</f>
        <v>443637.23878226517</v>
      </c>
      <c r="L7" s="1">
        <f t="shared" si="2"/>
        <v>-107303.24837604765</v>
      </c>
    </row>
    <row r="8" spans="1:12" x14ac:dyDescent="0.2">
      <c r="A8">
        <f t="shared" si="3"/>
        <v>4</v>
      </c>
      <c r="B8" s="1">
        <f>+保険料収入!B5</f>
        <v>159982.62554527799</v>
      </c>
      <c r="C8" s="1">
        <f>+運用収益!B5</f>
        <v>10318.317664402175</v>
      </c>
      <c r="D8" s="1">
        <f>+死亡給付!B5</f>
        <v>3843.9708761753641</v>
      </c>
      <c r="E8" s="1">
        <f>+解約返戻金!B5</f>
        <v>48475.545262666797</v>
      </c>
      <c r="F8" s="1">
        <f>+事業費!B5</f>
        <v>12079.726637902588</v>
      </c>
      <c r="G8" s="1">
        <f t="shared" si="0"/>
        <v>105901.70043293544</v>
      </c>
      <c r="H8" s="1">
        <f t="shared" si="4"/>
        <v>92238.940940207627</v>
      </c>
      <c r="I8" s="1">
        <f t="shared" si="1"/>
        <v>13662.759492727811</v>
      </c>
      <c r="J8" s="1">
        <f>+(J7+B8-F8)*(1+運用収益!C5)-キャッシュフロー_保険年度単位!D8*(1+運用収益!C5)^0.5-E8</f>
        <v>440358.02987091464</v>
      </c>
      <c r="K8" s="1">
        <f>+責任準備金!B5</f>
        <v>535876.17972247279</v>
      </c>
      <c r="L8" s="1">
        <f t="shared" si="2"/>
        <v>-95518.149851558148</v>
      </c>
    </row>
    <row r="9" spans="1:12" x14ac:dyDescent="0.2">
      <c r="A9">
        <f t="shared" si="3"/>
        <v>5</v>
      </c>
      <c r="B9" s="1">
        <f>+保険料収入!B6</f>
        <v>143899.8921644623</v>
      </c>
      <c r="C9" s="1">
        <f>+運用収益!B6</f>
        <v>11671.558189802587</v>
      </c>
      <c r="D9" s="1">
        <f>+死亡給付!B6</f>
        <v>3929.0274681081905</v>
      </c>
      <c r="E9" s="1">
        <f>+解約返戻金!B6</f>
        <v>57477.422643875179</v>
      </c>
      <c r="F9" s="1">
        <f>+事業費!B6</f>
        <v>10865.375878447518</v>
      </c>
      <c r="G9" s="1">
        <f t="shared" si="0"/>
        <v>83299.624363834009</v>
      </c>
      <c r="H9" s="1">
        <f t="shared" si="4"/>
        <v>70914.793442855822</v>
      </c>
      <c r="I9" s="1">
        <f t="shared" si="1"/>
        <v>12384.830920978187</v>
      </c>
      <c r="J9" s="1">
        <f>+(J8+B9-F9)*(1+運用収益!C6)-キャッシュフロー_保険年度単位!D9*(1+運用収益!C6)^0.5-E9</f>
        <v>521986.23571857897</v>
      </c>
      <c r="K9" s="1">
        <f>+責任準備金!B6</f>
        <v>606790.97316532861</v>
      </c>
      <c r="L9" s="1">
        <f t="shared" si="2"/>
        <v>-84804.737446749641</v>
      </c>
    </row>
    <row r="10" spans="1:12" x14ac:dyDescent="0.2">
      <c r="A10">
        <f t="shared" si="3"/>
        <v>6</v>
      </c>
      <c r="B10" s="1">
        <f>+保険料収入!B7</f>
        <v>129423.56301271739</v>
      </c>
      <c r="C10" s="1">
        <f>+運用収益!B7</f>
        <v>12677.566771771229</v>
      </c>
      <c r="D10" s="1">
        <f>+死亡給付!B7</f>
        <v>4019.6603092287746</v>
      </c>
      <c r="E10" s="1">
        <f>+解約返戻金!B7</f>
        <v>64362.793332733134</v>
      </c>
      <c r="F10" s="1">
        <f>+事業費!B7</f>
        <v>9772.3190650756987</v>
      </c>
      <c r="G10" s="1">
        <f t="shared" si="0"/>
        <v>63946.357077451001</v>
      </c>
      <c r="H10" s="1">
        <f t="shared" si="4"/>
        <v>52726.949853563099</v>
      </c>
      <c r="I10" s="1">
        <f t="shared" si="1"/>
        <v>11219.407223887902</v>
      </c>
      <c r="J10" s="1">
        <f>+(J9+B10-F10)*(1+運用収益!C7)-キャッシュフロー_保険年度単位!D10*(1+運用収益!C7)^0.5-E10</f>
        <v>584448.66243645234</v>
      </c>
      <c r="K10" s="1">
        <f>+責任準備金!B7</f>
        <v>659517.92301889171</v>
      </c>
      <c r="L10" s="1">
        <f t="shared" si="2"/>
        <v>-75069.260582439369</v>
      </c>
    </row>
    <row r="11" spans="1:12" x14ac:dyDescent="0.2">
      <c r="A11">
        <f t="shared" si="3"/>
        <v>7</v>
      </c>
      <c r="B11" s="1">
        <f>+保険料収入!B8</f>
        <v>116392.87512968948</v>
      </c>
      <c r="C11" s="1">
        <f>+運用収益!B8</f>
        <v>13388.306769764224</v>
      </c>
      <c r="D11" s="1">
        <f>+死亡給付!B8</f>
        <v>4152.5589367817747</v>
      </c>
      <c r="E11" s="1">
        <f>+解約返戻金!B8</f>
        <v>69439.168303972328</v>
      </c>
      <c r="F11" s="1">
        <f>+事業費!B8</f>
        <v>8788.4175508062144</v>
      </c>
      <c r="G11" s="1">
        <f t="shared" si="0"/>
        <v>47401.037107893382</v>
      </c>
      <c r="H11" s="1">
        <f t="shared" si="4"/>
        <v>37237.084186222637</v>
      </c>
      <c r="I11" s="1">
        <f t="shared" si="1"/>
        <v>10163.952921670745</v>
      </c>
      <c r="J11" s="1">
        <f>+(J10+B11-F11)*(1+運用収益!C8)-キャッシュフロー_保険年度単位!D11*(1+運用収益!C8)^0.5-E11</f>
        <v>630536.14507338428</v>
      </c>
      <c r="K11" s="1">
        <f>+責任準備金!B8</f>
        <v>696755.00720511435</v>
      </c>
      <c r="L11" s="1">
        <f t="shared" si="2"/>
        <v>-66218.862131730071</v>
      </c>
    </row>
    <row r="12" spans="1:12" x14ac:dyDescent="0.2">
      <c r="A12">
        <f t="shared" si="3"/>
        <v>8</v>
      </c>
      <c r="B12" s="1">
        <f>+保険料収入!B9</f>
        <v>104662.33560261886</v>
      </c>
      <c r="C12" s="1">
        <f>+運用収益!B9</f>
        <v>13849.311886657964</v>
      </c>
      <c r="D12" s="1">
        <f>+死亡給付!B9</f>
        <v>4250.8129303963215</v>
      </c>
      <c r="E12" s="1">
        <f>+解約返戻金!B9</f>
        <v>72984.617428960002</v>
      </c>
      <c r="F12" s="1">
        <f>+事業費!B9</f>
        <v>7902.6856763657615</v>
      </c>
      <c r="G12" s="1">
        <f t="shared" si="0"/>
        <v>33373.53145355473</v>
      </c>
      <c r="H12" s="1">
        <f t="shared" si="4"/>
        <v>24198.376677076914</v>
      </c>
      <c r="I12" s="1">
        <f t="shared" si="1"/>
        <v>9175.1547764778152</v>
      </c>
      <c r="J12" s="1">
        <f>+(J11+B12-F12)*(1+運用収益!C9)-キャッシュフロー_保険年度単位!D12*(1+運用収益!C9)^0.5-E12</f>
        <v>662751.00775759504</v>
      </c>
      <c r="K12" s="1">
        <f>+責任準備金!B9</f>
        <v>720953.38388219127</v>
      </c>
      <c r="L12" s="1">
        <f t="shared" si="2"/>
        <v>-58202.376124596223</v>
      </c>
    </row>
    <row r="13" spans="1:12" x14ac:dyDescent="0.2">
      <c r="A13">
        <f t="shared" si="3"/>
        <v>9</v>
      </c>
      <c r="B13" s="1">
        <f>+保険料収入!B10</f>
        <v>94102.690907831638</v>
      </c>
      <c r="C13" s="1">
        <f>+運用収益!B10</f>
        <v>14100.768181713178</v>
      </c>
      <c r="D13" s="1">
        <f>+死亡給付!B10</f>
        <v>4385.0580321567541</v>
      </c>
      <c r="E13" s="1">
        <f>+解約返戻金!B10</f>
        <v>75234.319504801504</v>
      </c>
      <c r="F13" s="1">
        <f>+事業費!B10</f>
        <v>7105.3639617630288</v>
      </c>
      <c r="G13" s="1">
        <f t="shared" si="0"/>
        <v>21478.717590823533</v>
      </c>
      <c r="H13" s="1">
        <f t="shared" si="4"/>
        <v>13209.447485705139</v>
      </c>
      <c r="I13" s="1">
        <f t="shared" si="1"/>
        <v>8269.270105118394</v>
      </c>
      <c r="J13" s="1">
        <f>+(J12+B13-F13)*(1+運用収益!C10)-キャッシュフロー_保険年度単位!D13*(1+運用収益!C10)^0.5-E13</f>
        <v>683211.35017878888</v>
      </c>
      <c r="K13" s="1">
        <f>+責任準備金!B10</f>
        <v>734162.8313678964</v>
      </c>
      <c r="L13" s="1">
        <f t="shared" si="2"/>
        <v>-50951.481189107522</v>
      </c>
    </row>
    <row r="14" spans="1:12" x14ac:dyDescent="0.2">
      <c r="A14" s="10">
        <f t="shared" si="3"/>
        <v>10</v>
      </c>
      <c r="B14" s="12">
        <f>+保険料収入!B11</f>
        <v>84596.060661558848</v>
      </c>
      <c r="C14" s="12">
        <f>+運用収益!B11</f>
        <v>14177.272726481044</v>
      </c>
      <c r="D14" s="12">
        <f>+死亡給付!B11</f>
        <v>4482.9405438687072</v>
      </c>
      <c r="E14" s="12">
        <f>+解約返戻金!B11</f>
        <v>76399.51578189306</v>
      </c>
      <c r="F14" s="12">
        <f>+事業費!B11</f>
        <v>6387.5516728898801</v>
      </c>
      <c r="G14" s="12">
        <f t="shared" si="0"/>
        <v>11503.325389388236</v>
      </c>
      <c r="H14" s="12">
        <f t="shared" si="4"/>
        <v>4080.3883554051863</v>
      </c>
      <c r="I14" s="12">
        <f t="shared" si="1"/>
        <v>7422.9370339830493</v>
      </c>
      <c r="J14" s="12">
        <f>+(J13+B14-F14)*(1+運用収益!C11)-キャッシュフロー_保険年度単位!D14*(1+運用収益!C11)^0.5-E14</f>
        <v>693823.19477455085</v>
      </c>
      <c r="K14" s="12">
        <f>+責任準備金!B11</f>
        <v>738243.21972330159</v>
      </c>
      <c r="L14" s="12">
        <f t="shared" si="2"/>
        <v>-44420.024948750739</v>
      </c>
    </row>
    <row r="15" spans="1:12" x14ac:dyDescent="0.2">
      <c r="A15">
        <f t="shared" si="3"/>
        <v>11</v>
      </c>
      <c r="B15" s="1">
        <f>+保険料収入!B12</f>
        <v>76037.942482762577</v>
      </c>
      <c r="C15" s="1">
        <f>+運用収益!B12</f>
        <v>14109.117706825306</v>
      </c>
      <c r="D15" s="1">
        <f>+死亡給付!B12</f>
        <v>4609.012943023653</v>
      </c>
      <c r="E15" s="1">
        <f>+解約返戻金!B12</f>
        <v>76139.468949900431</v>
      </c>
      <c r="F15" s="1">
        <f>+事業費!B12</f>
        <v>5741.3582016778128</v>
      </c>
      <c r="G15" s="1">
        <f t="shared" si="0"/>
        <v>3657.2200949859798</v>
      </c>
      <c r="H15" s="1">
        <f t="shared" si="4"/>
        <v>-3505.506931509939</v>
      </c>
      <c r="I15" s="1">
        <f t="shared" si="1"/>
        <v>7162.7270264959188</v>
      </c>
      <c r="J15" s="1">
        <f>+(J14+B15-F15)*(1+運用収益!C12)-キャッシュフロー_保険年度単位!D15*(1+運用収益!C12)^0.5-E15</f>
        <v>696703.23934455274</v>
      </c>
      <c r="K15" s="1">
        <f>+責任準備金!B12</f>
        <v>734737.71279179165</v>
      </c>
      <c r="L15" s="1">
        <f t="shared" si="2"/>
        <v>-38034.47344723891</v>
      </c>
    </row>
    <row r="16" spans="1:12" x14ac:dyDescent="0.2">
      <c r="A16">
        <f t="shared" si="3"/>
        <v>12</v>
      </c>
      <c r="B16" s="1">
        <f>+保険料収入!B13</f>
        <v>68332.865695099288</v>
      </c>
      <c r="C16" s="1">
        <f>+運用収益!B13</f>
        <v>13924.01686236497</v>
      </c>
      <c r="D16" s="1">
        <f>+死亡給付!B13</f>
        <v>4505.7943473004734</v>
      </c>
      <c r="E16" s="1">
        <f>+解約返戻金!B13</f>
        <v>75232.681268092623</v>
      </c>
      <c r="F16" s="1">
        <f>+事業費!B13</f>
        <v>5159.5748923853962</v>
      </c>
      <c r="G16" s="1">
        <f t="shared" si="0"/>
        <v>-2641.1679503142359</v>
      </c>
      <c r="H16" s="1">
        <f t="shared" si="4"/>
        <v>-9684.4637230855878</v>
      </c>
      <c r="I16" s="1">
        <f t="shared" si="1"/>
        <v>7043.2957727713519</v>
      </c>
      <c r="J16" s="1">
        <f>+(J15+B16-F16)*(1+運用収益!C13)-キャッシュフロー_保険年度単位!D16*(1+運用収益!C13)^0.5-E16</f>
        <v>693396.63910339458</v>
      </c>
      <c r="K16" s="1">
        <f>+責任準備金!B13</f>
        <v>725053.24906870606</v>
      </c>
      <c r="L16" s="1">
        <f t="shared" si="2"/>
        <v>-31656.60996531148</v>
      </c>
    </row>
    <row r="17" spans="1:12" x14ac:dyDescent="0.2">
      <c r="A17">
        <f t="shared" si="3"/>
        <v>13</v>
      </c>
      <c r="B17" s="1">
        <f>+保険料収入!B14</f>
        <v>61400.564803197158</v>
      </c>
      <c r="C17" s="1">
        <f>+運用収益!B14</f>
        <v>13643.08271022603</v>
      </c>
      <c r="D17" s="1">
        <f>+死亡給付!B14</f>
        <v>4425.8927882904909</v>
      </c>
      <c r="E17" s="1">
        <f>+解約返戻金!B14</f>
        <v>73804.098650607906</v>
      </c>
      <c r="F17" s="1">
        <f>+事業費!B14</f>
        <v>4636.1411791277906</v>
      </c>
      <c r="G17" s="1">
        <f t="shared" si="0"/>
        <v>-7822.4851046030062</v>
      </c>
      <c r="H17" s="1">
        <f t="shared" si="4"/>
        <v>-14691.875881665736</v>
      </c>
      <c r="I17" s="1">
        <f t="shared" si="1"/>
        <v>6869.3907770627293</v>
      </c>
      <c r="J17" s="1">
        <f>+(J16+B17-F17)*(1+運用収益!C14)-キャッシュフロー_保険年度単位!D17*(1+運用収益!C14)^0.5-E17</f>
        <v>685020.33128662477</v>
      </c>
      <c r="K17" s="1">
        <f>+責任準備金!B14</f>
        <v>710361.37318704033</v>
      </c>
      <c r="L17" s="1">
        <f t="shared" si="2"/>
        <v>-25341.041900415556</v>
      </c>
    </row>
    <row r="18" spans="1:12" x14ac:dyDescent="0.2">
      <c r="A18">
        <f t="shared" si="3"/>
        <v>14</v>
      </c>
      <c r="B18" s="1">
        <f>+保険料収入!B15</f>
        <v>55163.249828229178</v>
      </c>
      <c r="C18" s="1">
        <f>+運用収益!B15</f>
        <v>13285.834669938084</v>
      </c>
      <c r="D18" s="1">
        <f>+死亡給付!B15</f>
        <v>4337.7740675834066</v>
      </c>
      <c r="E18" s="1">
        <f>+解約返戻金!B15</f>
        <v>71958.767009862364</v>
      </c>
      <c r="F18" s="1">
        <f>+事業費!B15</f>
        <v>4165.1834135872723</v>
      </c>
      <c r="G18" s="1">
        <f t="shared" si="0"/>
        <v>-12012.639992865787</v>
      </c>
      <c r="H18" s="1">
        <f t="shared" si="4"/>
        <v>-18663.805788731435</v>
      </c>
      <c r="I18" s="1">
        <f t="shared" si="1"/>
        <v>6651.1657958656488</v>
      </c>
      <c r="J18" s="1">
        <f>+(J17+B18-F18)*(1+運用収益!C15)-キャッシュフロー_保険年度単位!D18*(1+運用収益!C15)^0.5-E18</f>
        <v>672564.38767863042</v>
      </c>
      <c r="K18" s="1">
        <f>+責任準備金!B15</f>
        <v>691697.56739830889</v>
      </c>
      <c r="L18" s="1">
        <f t="shared" si="2"/>
        <v>-19133.179719678476</v>
      </c>
    </row>
    <row r="19" spans="1:12" x14ac:dyDescent="0.2">
      <c r="A19">
        <f t="shared" si="3"/>
        <v>15</v>
      </c>
      <c r="B19" s="1">
        <f>+保険料収入!B16</f>
        <v>49551.602749703081</v>
      </c>
      <c r="C19" s="1">
        <f>+運用収益!B16</f>
        <v>12868.916486953445</v>
      </c>
      <c r="D19" s="1">
        <f>+死亡給付!B16</f>
        <v>4282.0922307648725</v>
      </c>
      <c r="E19" s="1">
        <f>+解約返戻金!B16</f>
        <v>69784.334499233883</v>
      </c>
      <c r="F19" s="1">
        <f>+事業費!B16</f>
        <v>3741.4676352898668</v>
      </c>
      <c r="G19" s="1">
        <f t="shared" si="0"/>
        <v>-15387.375128632098</v>
      </c>
      <c r="H19" s="1">
        <f t="shared" si="4"/>
        <v>-21790.032379654003</v>
      </c>
      <c r="I19" s="1">
        <f t="shared" si="1"/>
        <v>6402.6572510219048</v>
      </c>
      <c r="J19" s="1">
        <f>+(J18+B19-F19)*(1+運用収益!C16)-キャッシュフロー_保険年度単位!D19*(1+運用収益!C16)^0.5-E19</f>
        <v>656842.34440991189</v>
      </c>
      <c r="K19" s="1">
        <f>+責任準備金!B16</f>
        <v>669907.53501865489</v>
      </c>
      <c r="L19" s="1">
        <f t="shared" si="2"/>
        <v>-13065.190608742996</v>
      </c>
    </row>
    <row r="20" spans="1:12" x14ac:dyDescent="0.2">
      <c r="A20">
        <f t="shared" si="3"/>
        <v>16</v>
      </c>
      <c r="B20" s="1">
        <f>+保険料収入!B17</f>
        <v>44502.343981111087</v>
      </c>
      <c r="C20" s="1">
        <f>+運用収益!B17</f>
        <v>12406.529177390208</v>
      </c>
      <c r="D20" s="1">
        <f>+死亡給付!B17</f>
        <v>4210.2775054940275</v>
      </c>
      <c r="E20" s="1">
        <f>+解約返戻金!B17</f>
        <v>67358.194782443723</v>
      </c>
      <c r="F20" s="1">
        <f>+事業費!B17</f>
        <v>3360.2158247214647</v>
      </c>
      <c r="G20" s="1">
        <f t="shared" si="0"/>
        <v>-18019.814954157922</v>
      </c>
      <c r="H20" s="1">
        <f t="shared" si="4"/>
        <v>-24148.866651981021</v>
      </c>
      <c r="I20" s="1">
        <f t="shared" si="1"/>
        <v>6129.0516978230989</v>
      </c>
      <c r="J20" s="1">
        <f>+(J19+B20-F20)*(1+運用収益!C17)-キャッシュフロー_保険年度単位!D20*(1+運用収益!C17)^0.5-E20</f>
        <v>638594.04839974665</v>
      </c>
      <c r="K20" s="1">
        <f>+責任準備金!B17</f>
        <v>645758.66836667387</v>
      </c>
      <c r="L20" s="1">
        <f t="shared" si="2"/>
        <v>-7164.6199669272173</v>
      </c>
    </row>
    <row r="21" spans="1:12" x14ac:dyDescent="0.2">
      <c r="A21">
        <f t="shared" si="3"/>
        <v>17</v>
      </c>
      <c r="B21" s="1">
        <f>+保険料収入!B18</f>
        <v>39959.589209863247</v>
      </c>
      <c r="C21" s="1">
        <f>+運用収益!B18</f>
        <v>11910.89540180551</v>
      </c>
      <c r="D21" s="1">
        <f>+死亡給付!B18</f>
        <v>4156.9096682022437</v>
      </c>
      <c r="E21" s="1">
        <f>+解約返戻金!B18</f>
        <v>64745.096331875015</v>
      </c>
      <c r="F21" s="1">
        <f>+事業費!B18</f>
        <v>3017.2083535497222</v>
      </c>
      <c r="G21" s="1">
        <f t="shared" si="0"/>
        <v>-20048.729741958225</v>
      </c>
      <c r="H21" s="1">
        <f t="shared" si="4"/>
        <v>-25889.29519256542</v>
      </c>
      <c r="I21" s="1">
        <f t="shared" si="1"/>
        <v>5840.5654506071951</v>
      </c>
      <c r="J21" s="1">
        <f>+(J20+B21-F21)*(1+運用収益!C18)-キャッシュフロー_保険年度単位!D21*(1+運用収益!C18)^0.5-E21</f>
        <v>618420.09556270833</v>
      </c>
      <c r="K21" s="1">
        <f>+責任準備金!B18</f>
        <v>619869.37317410845</v>
      </c>
      <c r="L21" s="1">
        <f t="shared" si="2"/>
        <v>-1449.2776114001172</v>
      </c>
    </row>
    <row r="22" spans="1:12" x14ac:dyDescent="0.2">
      <c r="A22">
        <f t="shared" si="3"/>
        <v>18</v>
      </c>
      <c r="B22" s="1">
        <f>+保険料収入!B19</f>
        <v>35872.282667943175</v>
      </c>
      <c r="C22" s="1">
        <f>+運用収益!B19</f>
        <v>11392.469410232354</v>
      </c>
      <c r="D22" s="1">
        <f>+死亡給付!B19</f>
        <v>4069.6272977515787</v>
      </c>
      <c r="E22" s="1">
        <f>+解約返戻金!B19</f>
        <v>62002.528356050432</v>
      </c>
      <c r="F22" s="1">
        <f>+事業費!B19</f>
        <v>2708.5901798985356</v>
      </c>
      <c r="G22" s="1">
        <f t="shared" si="0"/>
        <v>-21515.993755525014</v>
      </c>
      <c r="H22" s="1">
        <f t="shared" si="4"/>
        <v>-27055.69905845914</v>
      </c>
      <c r="I22" s="1">
        <f t="shared" si="1"/>
        <v>5539.7053029341259</v>
      </c>
      <c r="J22" s="1">
        <f>+(J21+B22-F22)*(1+運用収益!C19)-キャッシュフロー_保険年度単位!D22*(1+運用収益!C19)^0.5-E22</f>
        <v>596878.89389096713</v>
      </c>
      <c r="K22" s="1">
        <f>+責任準備金!B19</f>
        <v>592813.67411564931</v>
      </c>
      <c r="L22" s="1">
        <f t="shared" si="2"/>
        <v>4065.2197753178189</v>
      </c>
    </row>
    <row r="23" spans="1:12" x14ac:dyDescent="0.2">
      <c r="A23">
        <f t="shared" si="3"/>
        <v>19</v>
      </c>
      <c r="B23" s="1">
        <f>+保険料収入!B20</f>
        <v>32195.624800457677</v>
      </c>
      <c r="C23" s="1">
        <f>+運用収益!B20</f>
        <v>10860.045873648865</v>
      </c>
      <c r="D23" s="1">
        <f>+死亡給付!B20</f>
        <v>4008.5406934492075</v>
      </c>
      <c r="E23" s="1">
        <f>+解約返戻金!B20</f>
        <v>59176.775140952821</v>
      </c>
      <c r="F23" s="1">
        <f>+事業費!B20</f>
        <v>2430.9786465901952</v>
      </c>
      <c r="G23" s="1">
        <f t="shared" si="0"/>
        <v>-22560.62380688568</v>
      </c>
      <c r="H23" s="1">
        <f t="shared" si="4"/>
        <v>-27796.58475571801</v>
      </c>
      <c r="I23" s="1">
        <f t="shared" si="1"/>
        <v>5235.9609488323294</v>
      </c>
      <c r="J23" s="1">
        <f>+(J22+B23-F23)*(1+運用収益!C20)-キャッシュフロー_保険年度単位!D23*(1+運用収益!C20)^0.5-E23</f>
        <v>574389.56355390162</v>
      </c>
      <c r="K23" s="1">
        <f>+責任準備金!B20</f>
        <v>565017.0893599313</v>
      </c>
      <c r="L23" s="1">
        <f t="shared" si="2"/>
        <v>9372.4741939703235</v>
      </c>
    </row>
    <row r="24" spans="1:12" x14ac:dyDescent="0.2">
      <c r="A24" s="10">
        <f t="shared" si="3"/>
        <v>20</v>
      </c>
      <c r="B24" s="12">
        <f>+保険料収入!B21</f>
        <v>28887.975090957858</v>
      </c>
      <c r="C24" s="12">
        <f>+運用収益!B21</f>
        <v>10320.693620206453</v>
      </c>
      <c r="D24" s="12">
        <f>+死亡給付!B21</f>
        <v>3939.8273437612315</v>
      </c>
      <c r="E24" s="12">
        <f>+解約返戻金!B21</f>
        <v>56306.743819547417</v>
      </c>
      <c r="F24" s="12">
        <f>+事業費!B21</f>
        <v>2181.229624354105</v>
      </c>
      <c r="G24" s="12">
        <f t="shared" si="0"/>
        <v>-23219.132076498441</v>
      </c>
      <c r="H24" s="12">
        <f t="shared" si="4"/>
        <v>-28150.277998790727</v>
      </c>
      <c r="I24" s="12">
        <f t="shared" si="1"/>
        <v>4931.1459222922858</v>
      </c>
      <c r="J24" s="12">
        <f>+(J23+B24-F24)*(1+運用収益!C21)-キャッシュフロー_保険年度単位!D24*(1+運用収益!C21)^0.5-E24</f>
        <v>551334.59929188457</v>
      </c>
      <c r="K24" s="12">
        <f>+責任準備金!B21</f>
        <v>536866.81136114057</v>
      </c>
      <c r="L24" s="12">
        <f t="shared" si="2"/>
        <v>14467.787930744002</v>
      </c>
    </row>
    <row r="25" spans="1:12" x14ac:dyDescent="0.2">
      <c r="A25">
        <f t="shared" si="3"/>
        <v>21</v>
      </c>
      <c r="B25" s="1">
        <f>+保険料収入!B22</f>
        <v>25912.60032051447</v>
      </c>
      <c r="C25" s="1">
        <f>+運用収益!B22</f>
        <v>9780.5053520033562</v>
      </c>
      <c r="D25" s="1">
        <f>+死亡給付!B22</f>
        <v>3873.644100886148</v>
      </c>
      <c r="E25" s="1">
        <f>+解約返戻金!B22</f>
        <v>53425.43027937616</v>
      </c>
      <c r="F25" s="1">
        <f>+事業費!B22</f>
        <v>1956.5695167345048</v>
      </c>
      <c r="G25" s="1">
        <f t="shared" si="0"/>
        <v>-23562.538224478983</v>
      </c>
      <c r="H25" s="1">
        <f t="shared" si="4"/>
        <v>-28191.902631797362</v>
      </c>
      <c r="I25" s="1">
        <f t="shared" si="1"/>
        <v>4629.3644073183787</v>
      </c>
      <c r="J25" s="1">
        <f>+(J24+B25-F25)*(1+運用収益!C22)-キャッシュフロー_保険年度単位!D25*(1+運用収益!C22)^0.5-E25</f>
        <v>528025.39436063264</v>
      </c>
      <c r="K25" s="1">
        <f>+責任準備金!B22</f>
        <v>508674.90872934321</v>
      </c>
      <c r="L25" s="1">
        <f t="shared" si="2"/>
        <v>19350.485631289426</v>
      </c>
    </row>
    <row r="26" spans="1:12" x14ac:dyDescent="0.2">
      <c r="A26">
        <f t="shared" si="3"/>
        <v>22</v>
      </c>
      <c r="B26" s="1">
        <f>+保険料収入!B23</f>
        <v>23236.217396410135</v>
      </c>
      <c r="C26" s="1">
        <f>+運用収益!B23</f>
        <v>9244.3498860159671</v>
      </c>
      <c r="D26" s="1">
        <f>+死亡給付!B23</f>
        <v>3816.1519527133564</v>
      </c>
      <c r="E26" s="1">
        <f>+解約返戻金!B23</f>
        <v>50559.375314882833</v>
      </c>
      <c r="F26" s="1">
        <f>+事業費!B23</f>
        <v>1754.4852341985818</v>
      </c>
      <c r="G26" s="1">
        <f t="shared" si="0"/>
        <v>-23649.44521936867</v>
      </c>
      <c r="H26" s="1">
        <f t="shared" si="4"/>
        <v>-27983.109453419456</v>
      </c>
      <c r="I26" s="1">
        <f t="shared" si="1"/>
        <v>4333.664234050786</v>
      </c>
      <c r="J26" s="1">
        <f>+(J25+B26-F26)*(1+運用収益!C23)-キャッシュフロー_保険年度単位!D26*(1+運用収益!C23)^0.5-E26</f>
        <v>504714.72746242862</v>
      </c>
      <c r="K26" s="1">
        <f>+責任準備金!B23</f>
        <v>480691.79927592375</v>
      </c>
      <c r="L26" s="1">
        <f t="shared" si="2"/>
        <v>24022.928186504869</v>
      </c>
    </row>
    <row r="27" spans="1:12" x14ac:dyDescent="0.2">
      <c r="A27">
        <f t="shared" si="3"/>
        <v>23</v>
      </c>
      <c r="B27" s="1">
        <f>+保険料収入!B24</f>
        <v>20828.736148185479</v>
      </c>
      <c r="C27" s="1">
        <f>+運用収益!B24</f>
        <v>8716.2442872063548</v>
      </c>
      <c r="D27" s="1">
        <f>+死亡給付!B24</f>
        <v>3753.4570489268299</v>
      </c>
      <c r="E27" s="1">
        <f>+解約返戻金!B24</f>
        <v>47730.781303115269</v>
      </c>
      <c r="F27" s="1">
        <f>+事業費!B24</f>
        <v>1572.704773568501</v>
      </c>
      <c r="G27" s="1">
        <f t="shared" si="0"/>
        <v>-23511.962690218767</v>
      </c>
      <c r="H27" s="1">
        <f t="shared" si="4"/>
        <v>-27557.282521145768</v>
      </c>
      <c r="I27" s="1">
        <f t="shared" si="1"/>
        <v>4045.319830927001</v>
      </c>
      <c r="J27" s="1">
        <f>+(J26+B27-F27)*(1+運用収益!C24)-キャッシュフロー_保険年度単位!D27*(1+運用収益!C24)^0.5-E27</f>
        <v>481623.30845882493</v>
      </c>
      <c r="K27" s="1">
        <f>+責任準備金!B24</f>
        <v>453134.51675477799</v>
      </c>
      <c r="L27" s="1">
        <f t="shared" si="2"/>
        <v>28488.791704046947</v>
      </c>
    </row>
    <row r="28" spans="1:12" x14ac:dyDescent="0.2">
      <c r="A28">
        <f t="shared" si="3"/>
        <v>24</v>
      </c>
      <c r="B28" s="1">
        <f>+保険料収入!B25</f>
        <v>18663.380738220116</v>
      </c>
      <c r="C28" s="1">
        <f>+運用収益!B25</f>
        <v>8199.6983667770583</v>
      </c>
      <c r="D28" s="1">
        <f>+死亡給付!B25</f>
        <v>3668.997440858614</v>
      </c>
      <c r="E28" s="1">
        <f>+解約返戻金!B25</f>
        <v>44959.118410158379</v>
      </c>
      <c r="F28" s="1">
        <f>+事業費!B25</f>
        <v>1409.2063853083196</v>
      </c>
      <c r="G28" s="1">
        <f t="shared" si="0"/>
        <v>-23174.243131328138</v>
      </c>
      <c r="H28" s="1">
        <f t="shared" si="4"/>
        <v>-26939.397099650872</v>
      </c>
      <c r="I28" s="1">
        <f t="shared" si="1"/>
        <v>3765.1539683227347</v>
      </c>
      <c r="J28" s="1">
        <f>+(J27+B28-F28)*(1+運用収益!C25)-キャッシュフロー_保険年度単位!D28*(1+運用収益!C25)^0.5-E28</f>
        <v>458947.75842043443</v>
      </c>
      <c r="K28" s="1">
        <f>+責任準備金!B25</f>
        <v>426195.11965512711</v>
      </c>
      <c r="L28" s="1">
        <f t="shared" si="2"/>
        <v>32752.638765307318</v>
      </c>
    </row>
    <row r="29" spans="1:12" x14ac:dyDescent="0.2">
      <c r="A29">
        <f t="shared" si="3"/>
        <v>25</v>
      </c>
      <c r="B29" s="1">
        <f>+保険料収入!B26</f>
        <v>16716.416859608995</v>
      </c>
      <c r="C29" s="1">
        <f>+運用収益!B26</f>
        <v>7697.592724358452</v>
      </c>
      <c r="D29" s="1">
        <f>+死亡給付!B26</f>
        <v>3573.7942952632152</v>
      </c>
      <c r="E29" s="1">
        <f>+解約返戻金!B26</f>
        <v>42260.320179919901</v>
      </c>
      <c r="F29" s="1">
        <f>+事業費!B26</f>
        <v>1262.1979751929559</v>
      </c>
      <c r="G29" s="1">
        <f t="shared" si="0"/>
        <v>-22682.302866408627</v>
      </c>
      <c r="H29" s="1">
        <f t="shared" si="4"/>
        <v>-26177.45746152784</v>
      </c>
      <c r="I29" s="1">
        <f t="shared" si="1"/>
        <v>3495.1545951192129</v>
      </c>
      <c r="J29" s="1">
        <f>+(J28+B29-F29)*(1+運用収益!C26)-キャッシュフロー_保険年度単位!D29*(1+運用収益!C26)^0.5-E29</f>
        <v>436838.76235758484</v>
      </c>
      <c r="K29" s="1">
        <f>+責任準備金!B26</f>
        <v>400017.66219359927</v>
      </c>
      <c r="L29" s="1">
        <f t="shared" si="2"/>
        <v>36821.100163985568</v>
      </c>
    </row>
    <row r="30" spans="1:12" x14ac:dyDescent="0.2">
      <c r="A30">
        <f t="shared" si="3"/>
        <v>26</v>
      </c>
      <c r="B30" s="1">
        <f>+保険料収入!B27</f>
        <v>14966.241447241653</v>
      </c>
      <c r="C30" s="1">
        <f>+運用収益!B27</f>
        <v>7212.032236512804</v>
      </c>
      <c r="D30" s="1">
        <f>+死亡給付!B27</f>
        <v>3475.4549370461737</v>
      </c>
      <c r="E30" s="1">
        <f>+解約返戻金!B27</f>
        <v>39646.173455858341</v>
      </c>
      <c r="F30" s="1">
        <f>+事業費!B27</f>
        <v>1130.0483715862038</v>
      </c>
      <c r="G30" s="1">
        <f t="shared" si="0"/>
        <v>-22073.403080736261</v>
      </c>
      <c r="H30" s="1">
        <f t="shared" si="4"/>
        <v>-25310.054408971628</v>
      </c>
      <c r="I30" s="1">
        <f t="shared" si="1"/>
        <v>3236.6513282353662</v>
      </c>
      <c r="J30" s="1">
        <f>+(J29+B30-F30)*(1+運用収益!C27)-キャッシュフロー_保険年度単位!D30*(1+運用収益!C27)^0.5-E30</f>
        <v>415409.86042291485</v>
      </c>
      <c r="K30" s="1">
        <f>+責任準備金!B27</f>
        <v>374707.60778462765</v>
      </c>
      <c r="L30" s="1">
        <f t="shared" si="2"/>
        <v>40702.252638287202</v>
      </c>
    </row>
    <row r="31" spans="1:12" x14ac:dyDescent="0.2">
      <c r="A31">
        <f t="shared" si="3"/>
        <v>27</v>
      </c>
      <c r="B31" s="1">
        <f>+保険料収入!B28</f>
        <v>13393.244572412214</v>
      </c>
      <c r="C31" s="1">
        <f>+運用収益!B28</f>
        <v>6744.5497135800697</v>
      </c>
      <c r="D31" s="1">
        <f>+死亡給付!B28</f>
        <v>3373.4693668970958</v>
      </c>
      <c r="E31" s="1">
        <f>+解約返戻金!B28</f>
        <v>37125.381354196899</v>
      </c>
      <c r="F31" s="1">
        <f>+事業費!B28</f>
        <v>1011.276897587379</v>
      </c>
      <c r="G31" s="1">
        <f t="shared" si="0"/>
        <v>-21372.33333268909</v>
      </c>
      <c r="H31" s="1">
        <f t="shared" si="4"/>
        <v>-24362.55896200618</v>
      </c>
      <c r="I31" s="1">
        <f t="shared" si="1"/>
        <v>2990.2256293170904</v>
      </c>
      <c r="J31" s="1">
        <f>+(J30+B31-F31)*(1+運用収益!C28)-キャッシュフロー_保険年度単位!D31*(1+運用収益!C28)^0.5-E31</f>
        <v>394749.94453424925</v>
      </c>
      <c r="K31" s="1">
        <f>+責任準備金!B28</f>
        <v>350345.04882262147</v>
      </c>
      <c r="L31" s="1">
        <f t="shared" si="2"/>
        <v>44404.895711627789</v>
      </c>
    </row>
    <row r="32" spans="1:12" x14ac:dyDescent="0.2">
      <c r="A32">
        <f t="shared" si="3"/>
        <v>28</v>
      </c>
      <c r="B32" s="1">
        <f>+保険料収入!B29</f>
        <v>11979.788506462692</v>
      </c>
      <c r="C32" s="1">
        <f>+運用収益!B29</f>
        <v>6296.2628156447045</v>
      </c>
      <c r="D32" s="1">
        <f>+死亡給付!B29</f>
        <v>3267.6778612296466</v>
      </c>
      <c r="E32" s="1">
        <f>+解約返戻金!B29</f>
        <v>34704.396566863172</v>
      </c>
      <c r="F32" s="1">
        <f>+事業費!B29</f>
        <v>904.55179020049513</v>
      </c>
      <c r="G32" s="1">
        <f t="shared" si="0"/>
        <v>-20600.574896185917</v>
      </c>
      <c r="H32" s="1">
        <f t="shared" si="4"/>
        <v>-23356.814636250143</v>
      </c>
      <c r="I32" s="1">
        <f t="shared" si="1"/>
        <v>2756.2397400642258</v>
      </c>
      <c r="J32" s="1">
        <f>+(J31+B32-F32)*(1+運用収益!C29)-キャッシュフロー_保険年度単位!D32*(1+運用収益!C29)^0.5-E32</f>
        <v>374926.57932109234</v>
      </c>
      <c r="K32" s="1">
        <f>+責任準備金!B29</f>
        <v>326988.23418637132</v>
      </c>
      <c r="L32" s="1">
        <f t="shared" si="2"/>
        <v>47938.345134721021</v>
      </c>
    </row>
    <row r="33" spans="1:12" x14ac:dyDescent="0.2">
      <c r="A33">
        <f t="shared" si="3"/>
        <v>29</v>
      </c>
      <c r="B33" s="1">
        <f>+保険料収入!B30</f>
        <v>10710.002803508685</v>
      </c>
      <c r="C33" s="1">
        <f>+運用収益!B30</f>
        <v>5868.0099587989944</v>
      </c>
      <c r="D33" s="1">
        <f>+死亡給付!B30</f>
        <v>3149.4149472322015</v>
      </c>
      <c r="E33" s="1">
        <f>+解約返戻金!B30</f>
        <v>32388.074316723956</v>
      </c>
      <c r="F33" s="1">
        <f>+事業費!B30</f>
        <v>808.67472774998373</v>
      </c>
      <c r="G33" s="1">
        <f t="shared" si="0"/>
        <v>-19768.151229398463</v>
      </c>
      <c r="H33" s="1">
        <f t="shared" si="4"/>
        <v>-22302.695534056809</v>
      </c>
      <c r="I33" s="1">
        <f t="shared" si="1"/>
        <v>2534.5443046583459</v>
      </c>
      <c r="J33" s="1">
        <f>+(J32+B33-F33)*(1+運用収益!C30)-キャッシュフロー_保険年度単位!D33*(1+運用収益!C30)^0.5-E33</f>
        <v>355997.46865156025</v>
      </c>
      <c r="K33" s="1">
        <f>+責任準備金!B30</f>
        <v>304685.53865231451</v>
      </c>
      <c r="L33" s="1">
        <f t="shared" si="2"/>
        <v>51311.929999245738</v>
      </c>
    </row>
    <row r="34" spans="1:12" x14ac:dyDescent="0.2">
      <c r="A34" s="10">
        <f t="shared" si="3"/>
        <v>30</v>
      </c>
      <c r="B34" s="12">
        <f>+保険料収入!B31</f>
        <v>9569.7944850415442</v>
      </c>
      <c r="C34" s="12">
        <f>+運用収益!B31</f>
        <v>5460.2790839677482</v>
      </c>
      <c r="D34" s="12">
        <f>+死亡給付!B31</f>
        <v>3033.6077663438091</v>
      </c>
      <c r="E34" s="12">
        <f>+解約返戻金!B31</f>
        <v>30179.595902814872</v>
      </c>
      <c r="F34" s="12">
        <f>+事業費!B31</f>
        <v>722.58159888426508</v>
      </c>
      <c r="G34" s="12">
        <f t="shared" si="0"/>
        <v>-18905.711699033654</v>
      </c>
      <c r="H34" s="12">
        <f t="shared" si="4"/>
        <v>-21231.471198274055</v>
      </c>
      <c r="I34" s="12">
        <f t="shared" si="1"/>
        <v>2325.7594992404011</v>
      </c>
      <c r="J34" s="12">
        <f>+(J33+B34-F34)*(1+運用収益!C31)-キャッシュフロー_保険年度単位!D34*(1+運用収益!C31)^0.5-E34</f>
        <v>337989.83085265028</v>
      </c>
      <c r="K34" s="12">
        <f>+責任準備金!B31</f>
        <v>283454.06745404046</v>
      </c>
      <c r="L34" s="12">
        <f t="shared" si="2"/>
        <v>54535.763398609823</v>
      </c>
    </row>
    <row r="35" spans="1:12" x14ac:dyDescent="0.2">
      <c r="A35">
        <f t="shared" si="3"/>
        <v>31</v>
      </c>
      <c r="B35" s="1">
        <f>+保険料収入!B32</f>
        <v>0</v>
      </c>
      <c r="C35" s="1">
        <f>+運用収益!B32</f>
        <v>4928.0980031896643</v>
      </c>
      <c r="D35" s="1">
        <f>+死亡給付!B32</f>
        <v>2919.1237832810984</v>
      </c>
      <c r="E35" s="1">
        <f>+解約返戻金!B32</f>
        <v>27323.762200960671</v>
      </c>
      <c r="F35" s="1">
        <f>+事業費!B32</f>
        <v>388.90538013337306</v>
      </c>
      <c r="G35" s="1">
        <f t="shared" si="0"/>
        <v>-25703.693361185477</v>
      </c>
      <c r="H35" s="1">
        <f t="shared" si="4"/>
        <v>-27459.71255611378</v>
      </c>
      <c r="I35" s="1">
        <f t="shared" si="1"/>
        <v>1756.0191949283035</v>
      </c>
      <c r="J35" s="1">
        <f>+(J34+B35-F35)*(1+運用収益!C32)-キャッシュフロー_保険年度単位!D35*(1+運用収益!C32)^0.5-E35</f>
        <v>313240.62413142069</v>
      </c>
      <c r="K35" s="1">
        <f>+責任準備金!B32</f>
        <v>255994.35489792668</v>
      </c>
      <c r="L35" s="1">
        <f t="shared" si="2"/>
        <v>57246.269233494007</v>
      </c>
    </row>
    <row r="36" spans="1:12" x14ac:dyDescent="0.2">
      <c r="A36">
        <f t="shared" si="3"/>
        <v>32</v>
      </c>
      <c r="B36" s="1">
        <f>+保険料収入!B33</f>
        <v>0</v>
      </c>
      <c r="C36" s="1">
        <f>+運用収益!B33</f>
        <v>4449.1719590300681</v>
      </c>
      <c r="D36" s="1">
        <f>+死亡給付!B33</f>
        <v>2817.7230414577743</v>
      </c>
      <c r="E36" s="1">
        <f>+解約返戻金!B33</f>
        <v>24720.222460734672</v>
      </c>
      <c r="F36" s="1">
        <f>+事業費!B33</f>
        <v>347.09571833675466</v>
      </c>
      <c r="G36" s="1">
        <f t="shared" si="0"/>
        <v>-23435.869261499134</v>
      </c>
      <c r="H36" s="1">
        <f t="shared" si="4"/>
        <v>-24982.289003327984</v>
      </c>
      <c r="I36" s="1">
        <f t="shared" si="1"/>
        <v>1546.4197418288495</v>
      </c>
      <c r="J36" s="1">
        <f>+(J35+B36-F36)*(1+運用収益!C33)-キャッシュフロー_保険年度単位!D36*(1+運用収益!C33)^0.5-E36</f>
        <v>290806.67151383904</v>
      </c>
      <c r="K36" s="1">
        <f>+責任準備金!B33</f>
        <v>231012.06589459869</v>
      </c>
      <c r="L36" s="1">
        <f t="shared" si="2"/>
        <v>59794.605619240348</v>
      </c>
    </row>
    <row r="37" spans="1:12" x14ac:dyDescent="0.2">
      <c r="A37">
        <f t="shared" si="3"/>
        <v>33</v>
      </c>
      <c r="B37" s="1">
        <f>+保険料収入!B34</f>
        <v>0</v>
      </c>
      <c r="C37" s="1">
        <f>+運用収益!B34</f>
        <v>4013.3783841509007</v>
      </c>
      <c r="D37" s="1">
        <f>+死亡給付!B34</f>
        <v>2733.1796107426558</v>
      </c>
      <c r="E37" s="1">
        <f>+解約返戻金!B34</f>
        <v>22346.237305553936</v>
      </c>
      <c r="F37" s="1">
        <f>+事業費!B34</f>
        <v>309.56842346162142</v>
      </c>
      <c r="G37" s="1">
        <f t="shared" si="0"/>
        <v>-21375.606955607313</v>
      </c>
      <c r="H37" s="1">
        <f t="shared" si="4"/>
        <v>-22736.145858210715</v>
      </c>
      <c r="I37" s="1">
        <f t="shared" si="1"/>
        <v>1360.5389026034027</v>
      </c>
      <c r="J37" s="1">
        <f>+(J36+B37-F37)*(1+運用収益!C34)-キャッシュフロー_保険年度単位!D37*(1+運用収益!C34)^0.5-E37</f>
        <v>270477.57388048433</v>
      </c>
      <c r="K37" s="1">
        <f>+責任準備金!B34</f>
        <v>208275.92003638798</v>
      </c>
      <c r="L37" s="1">
        <f t="shared" si="2"/>
        <v>62201.653844096349</v>
      </c>
    </row>
    <row r="38" spans="1:12" x14ac:dyDescent="0.2">
      <c r="A38">
        <f t="shared" si="3"/>
        <v>34</v>
      </c>
      <c r="B38" s="1">
        <f>+保険料収入!B35</f>
        <v>0</v>
      </c>
      <c r="C38" s="1">
        <f>+運用収益!B35</f>
        <v>3616.7110739554291</v>
      </c>
      <c r="D38" s="1">
        <f>+死亡給付!B35</f>
        <v>2661.6748177175068</v>
      </c>
      <c r="E38" s="1">
        <f>+解約返戻金!B35</f>
        <v>20180.839660843259</v>
      </c>
      <c r="F38" s="1">
        <f>+事業費!B35</f>
        <v>275.87840150471663</v>
      </c>
      <c r="G38" s="1">
        <f t="shared" si="0"/>
        <v>-19501.681806110053</v>
      </c>
      <c r="H38" s="1">
        <f t="shared" si="4"/>
        <v>-20697.430158631789</v>
      </c>
      <c r="I38" s="1">
        <f t="shared" si="1"/>
        <v>1195.7483525217358</v>
      </c>
      <c r="J38" s="1">
        <f>+(J37+B38-F38)*(1+運用収益!C35)-キャッシュフロー_保険年度単位!D38*(1+運用収益!C35)^0.5-E38</f>
        <v>252064.52202696149</v>
      </c>
      <c r="K38" s="1">
        <f>+責任準備金!B35</f>
        <v>187578.48987775619</v>
      </c>
      <c r="L38" s="1">
        <f t="shared" si="2"/>
        <v>64486.032149205304</v>
      </c>
    </row>
    <row r="39" spans="1:12" x14ac:dyDescent="0.2">
      <c r="A39">
        <f t="shared" si="3"/>
        <v>35</v>
      </c>
      <c r="B39" s="1">
        <f>+保険料収入!B36</f>
        <v>0</v>
      </c>
      <c r="C39" s="1">
        <f>+運用収益!B36</f>
        <v>3255.5000030649376</v>
      </c>
      <c r="D39" s="1">
        <f>+死亡給付!B36</f>
        <v>2608.578775017922</v>
      </c>
      <c r="E39" s="1">
        <f>+解約返戻金!B36</f>
        <v>18204.942967531966</v>
      </c>
      <c r="F39" s="1">
        <f>+事業費!B36</f>
        <v>245.62888653652749</v>
      </c>
      <c r="G39" s="1">
        <f t="shared" si="0"/>
        <v>-17803.650626021477</v>
      </c>
      <c r="H39" s="1">
        <f t="shared" si="4"/>
        <v>-18853.609669120546</v>
      </c>
      <c r="I39" s="1">
        <f t="shared" si="1"/>
        <v>1049.9590430990684</v>
      </c>
      <c r="J39" s="1">
        <f>+(J38+B39-F39)*(1+運用収益!C36)-キャッシュフロー_保険年度単位!D39*(1+運用収益!C36)^0.5-E39</f>
        <v>235389.47595887669</v>
      </c>
      <c r="K39" s="1">
        <f>+責任準備金!B36</f>
        <v>168724.88020863564</v>
      </c>
      <c r="L39" s="1">
        <f t="shared" si="2"/>
        <v>66664.595750241046</v>
      </c>
    </row>
    <row r="40" spans="1:12" x14ac:dyDescent="0.2">
      <c r="A40">
        <f t="shared" si="3"/>
        <v>36</v>
      </c>
      <c r="B40" s="1">
        <f>+保険料収入!B37</f>
        <v>0</v>
      </c>
      <c r="C40" s="1">
        <f>+運用収益!B37</f>
        <v>2926.3945994050409</v>
      </c>
      <c r="D40" s="1">
        <f>+死亡給付!B37</f>
        <v>2567.7485041937498</v>
      </c>
      <c r="E40" s="1">
        <f>+解約返戻金!B37</f>
        <v>16400.860898690269</v>
      </c>
      <c r="F40" s="1">
        <f>+事業費!B37</f>
        <v>218.45741910785682</v>
      </c>
      <c r="G40" s="1">
        <f t="shared" si="0"/>
        <v>-16260.672222586836</v>
      </c>
      <c r="H40" s="1">
        <f t="shared" si="4"/>
        <v>-17181.637074704835</v>
      </c>
      <c r="I40" s="1">
        <f t="shared" si="1"/>
        <v>920.96485211799882</v>
      </c>
      <c r="J40" s="1">
        <f>+(J39+B40-F40)*(1+運用収益!C37)-キャッシュフロー_保険年度単位!D40*(1+運用収益!C37)^0.5-E40</f>
        <v>220295.53160773963</v>
      </c>
      <c r="K40" s="1">
        <f>+責任準備金!B37</f>
        <v>151543.24313393081</v>
      </c>
      <c r="L40" s="1">
        <f t="shared" si="2"/>
        <v>68752.288473808818</v>
      </c>
    </row>
    <row r="41" spans="1:12" x14ac:dyDescent="0.2">
      <c r="A41">
        <f t="shared" si="3"/>
        <v>37</v>
      </c>
      <c r="B41" s="1">
        <f>+保険料収入!B38</f>
        <v>0</v>
      </c>
      <c r="C41" s="1">
        <f>+運用収益!B38</f>
        <v>2626.4230330652772</v>
      </c>
      <c r="D41" s="1">
        <f>+死亡給付!B38</f>
        <v>2535.7660601585221</v>
      </c>
      <c r="E41" s="1">
        <f>+解約返戻金!B38</f>
        <v>14752.94542128522</v>
      </c>
      <c r="F41" s="1">
        <f>+事業費!B38</f>
        <v>194.04392869287739</v>
      </c>
      <c r="G41" s="1">
        <f t="shared" si="0"/>
        <v>-14856.332377071343</v>
      </c>
      <c r="H41" s="1">
        <f t="shared" si="4"/>
        <v>-15663.204048199957</v>
      </c>
      <c r="I41" s="1">
        <f t="shared" si="1"/>
        <v>806.87167112861425</v>
      </c>
      <c r="J41" s="1">
        <f>+(J40+B41-F41)*(1+運用収益!C38)-キャッシュフロー_保険年度単位!D41*(1+運用収益!C38)^0.5-E41</f>
        <v>206642.46051104966</v>
      </c>
      <c r="K41" s="1">
        <f>+責任準備金!B38</f>
        <v>135880.03908573085</v>
      </c>
      <c r="L41" s="1">
        <f t="shared" si="2"/>
        <v>70762.421425318811</v>
      </c>
    </row>
    <row r="42" spans="1:12" x14ac:dyDescent="0.2">
      <c r="A42">
        <f t="shared" si="3"/>
        <v>38</v>
      </c>
      <c r="B42" s="1">
        <f>+保険料収入!B39</f>
        <v>0</v>
      </c>
      <c r="C42" s="1">
        <f>+運用収益!B39</f>
        <v>2352.9869422893362</v>
      </c>
      <c r="D42" s="1">
        <f>+死亡給付!B39</f>
        <v>2503.077227439343</v>
      </c>
      <c r="E42" s="1">
        <f>+解約返戻金!B39</f>
        <v>13247.37939407106</v>
      </c>
      <c r="F42" s="1">
        <f>+事業費!B39</f>
        <v>172.10376976343113</v>
      </c>
      <c r="G42" s="1">
        <f t="shared" si="0"/>
        <v>-13569.573448984498</v>
      </c>
      <c r="H42" s="1">
        <f t="shared" si="4"/>
        <v>-14275.40381160815</v>
      </c>
      <c r="I42" s="1">
        <f t="shared" si="1"/>
        <v>705.83036262365204</v>
      </c>
      <c r="J42" s="1">
        <f>+(J41+B42-F42)*(1+運用収益!C39)-キャッシュフロー_保険年度単位!D42*(1+運用収益!C39)^0.5-E42</f>
        <v>194311.32442855975</v>
      </c>
      <c r="K42" s="1">
        <f>+責任準備金!B39</f>
        <v>121604.6352741227</v>
      </c>
      <c r="L42" s="1">
        <f t="shared" si="2"/>
        <v>72706.689154437045</v>
      </c>
    </row>
    <row r="43" spans="1:12" x14ac:dyDescent="0.2">
      <c r="A43">
        <f t="shared" si="3"/>
        <v>39</v>
      </c>
      <c r="B43" s="1">
        <f>+保険料収入!B40</f>
        <v>0</v>
      </c>
      <c r="C43" s="1">
        <f>+運用収益!B40</f>
        <v>2103.8849639683754</v>
      </c>
      <c r="D43" s="1">
        <f>+死亡給付!B40</f>
        <v>2460.4940350260881</v>
      </c>
      <c r="E43" s="1">
        <f>+解約返戻金!B40</f>
        <v>11872.468151819088</v>
      </c>
      <c r="F43" s="1">
        <f>+事業費!B40</f>
        <v>152.39031555964868</v>
      </c>
      <c r="G43" s="1">
        <f t="shared" si="0"/>
        <v>-12381.467538436449</v>
      </c>
      <c r="H43" s="1">
        <f t="shared" si="4"/>
        <v>-12997.680004300928</v>
      </c>
      <c r="I43" s="1">
        <f t="shared" si="1"/>
        <v>616.21246586447887</v>
      </c>
      <c r="J43" s="1">
        <f>+(J42+B43-F43)*(1+運用収益!C40)-キャッシュフロー_保険年度単位!D43*(1+運用収益!C40)^0.5-E43</f>
        <v>183202.31732584923</v>
      </c>
      <c r="K43" s="1">
        <f>+責任準備金!B40</f>
        <v>108606.95526982177</v>
      </c>
      <c r="L43" s="1">
        <f t="shared" si="2"/>
        <v>74595.362056027458</v>
      </c>
    </row>
    <row r="44" spans="1:12" x14ac:dyDescent="0.2">
      <c r="A44" s="10">
        <f t="shared" si="3"/>
        <v>40</v>
      </c>
      <c r="B44" s="12">
        <f>+保険料収入!B41</f>
        <v>0</v>
      </c>
      <c r="C44" s="12">
        <f>+運用収益!B41</f>
        <v>1877.1993255733066</v>
      </c>
      <c r="D44" s="12">
        <f>+死亡給付!B41</f>
        <v>2407.4631798997884</v>
      </c>
      <c r="E44" s="12">
        <f>+解約返戻金!B41</f>
        <v>10618.216650045129</v>
      </c>
      <c r="F44" s="12">
        <f>+事業費!B41</f>
        <v>134.69078996865773</v>
      </c>
      <c r="G44" s="12">
        <f t="shared" si="0"/>
        <v>-11283.171294340269</v>
      </c>
      <c r="H44" s="12">
        <f t="shared" si="4"/>
        <v>-11819.953577799548</v>
      </c>
      <c r="I44" s="12">
        <f t="shared" si="1"/>
        <v>536.78228345927891</v>
      </c>
      <c r="J44" s="12">
        <f>+(J43+B44-F44)*(1+運用収益!C41)-キャッシュフロー_保険年度単位!D44*(1+運用収益!C41)^0.5-E44</f>
        <v>173224.65623049662</v>
      </c>
      <c r="K44" s="12">
        <f>+責任準備金!B41</f>
        <v>96787.001692022226</v>
      </c>
      <c r="L44" s="12">
        <f t="shared" si="2"/>
        <v>76437.654538474395</v>
      </c>
    </row>
    <row r="45" spans="1:12" x14ac:dyDescent="0.2">
      <c r="A45">
        <f t="shared" si="3"/>
        <v>41</v>
      </c>
      <c r="B45" s="1">
        <f>+保険料収入!B42</f>
        <v>0</v>
      </c>
      <c r="C45" s="1">
        <f>+運用収益!B42</f>
        <v>1671.1742081981808</v>
      </c>
      <c r="D45" s="1">
        <f>+死亡給付!B42</f>
        <v>2345.0368086685762</v>
      </c>
      <c r="E45" s="1">
        <f>+解約返戻金!B42</f>
        <v>9475.4883737448326</v>
      </c>
      <c r="F45" s="1">
        <f>+事業費!B42</f>
        <v>118.81424779189217</v>
      </c>
      <c r="G45" s="1">
        <f t="shared" si="0"/>
        <v>-10268.165222007119</v>
      </c>
      <c r="H45" s="1">
        <f t="shared" si="4"/>
        <v>-10734.634767000243</v>
      </c>
      <c r="I45" s="1">
        <f t="shared" si="1"/>
        <v>466.46954499312415</v>
      </c>
      <c r="J45" s="1">
        <f>+(J44+B45-F45)*(1+運用収益!C42)-キャッシュフロー_保険年度単位!D45*(1+運用収益!C42)^0.5-E45</f>
        <v>164294.2389568449</v>
      </c>
      <c r="K45" s="1">
        <f>+責任準備金!B42</f>
        <v>86052.366925021983</v>
      </c>
      <c r="L45" s="1">
        <f t="shared" si="2"/>
        <v>78241.872031822917</v>
      </c>
    </row>
    <row r="46" spans="1:12" x14ac:dyDescent="0.2">
      <c r="A46">
        <f t="shared" si="3"/>
        <v>42</v>
      </c>
      <c r="B46" s="1">
        <f>+保険料収入!B43</f>
        <v>0</v>
      </c>
      <c r="C46" s="1">
        <f>+運用収益!B43</f>
        <v>1484.1954990142983</v>
      </c>
      <c r="D46" s="1">
        <f>+死亡給付!B43</f>
        <v>2273.2155331446875</v>
      </c>
      <c r="E46" s="1">
        <f>+解約返戻金!B43</f>
        <v>8435.8333404290806</v>
      </c>
      <c r="F46" s="1">
        <f>+事業費!B43</f>
        <v>104.58778620403437</v>
      </c>
      <c r="G46" s="1">
        <f t="shared" si="0"/>
        <v>-9329.4411607635047</v>
      </c>
      <c r="H46" s="1">
        <f t="shared" si="4"/>
        <v>-9733.7309295285086</v>
      </c>
      <c r="I46" s="1">
        <f t="shared" si="1"/>
        <v>404.28976876500383</v>
      </c>
      <c r="J46" s="1">
        <f>+(J45+B46-F46)*(1+運用収益!C43)-キャッシュフロー_保険年度単位!D46*(1+運用収益!C43)^0.5-E46</f>
        <v>156334.11682495955</v>
      </c>
      <c r="K46" s="1">
        <f>+責任準備金!B43</f>
        <v>76318.635995493474</v>
      </c>
      <c r="L46" s="1">
        <f t="shared" si="2"/>
        <v>80015.480829466076</v>
      </c>
    </row>
    <row r="47" spans="1:12" x14ac:dyDescent="0.2">
      <c r="A47">
        <f t="shared" si="3"/>
        <v>43</v>
      </c>
      <c r="B47" s="1">
        <f>+保険料収入!B44</f>
        <v>0</v>
      </c>
      <c r="C47" s="1">
        <f>+運用収益!B44</f>
        <v>1314.7488624513485</v>
      </c>
      <c r="D47" s="1">
        <f>+死亡給付!B44</f>
        <v>2196.5475553032779</v>
      </c>
      <c r="E47" s="1">
        <f>+解約返戻金!B44</f>
        <v>7491.4125920175875</v>
      </c>
      <c r="F47" s="1">
        <f>+事業費!B44</f>
        <v>91.855792050486244</v>
      </c>
      <c r="G47" s="1">
        <f t="shared" si="0"/>
        <v>-8465.0670769200042</v>
      </c>
      <c r="H47" s="1">
        <f t="shared" si="4"/>
        <v>-8814.5223567138601</v>
      </c>
      <c r="I47" s="1">
        <f t="shared" si="1"/>
        <v>349.45527979385588</v>
      </c>
      <c r="J47" s="1">
        <f>+(J46+B47-F47)*(1+運用収益!C44)-キャッシュフロー_保険年度単位!D47*(1+運用収益!C44)^0.5-E47</f>
        <v>149269.40402133373</v>
      </c>
      <c r="K47" s="1">
        <f>+責任準備金!B44</f>
        <v>67504.113638779614</v>
      </c>
      <c r="L47" s="1">
        <f t="shared" si="2"/>
        <v>81765.290382554114</v>
      </c>
    </row>
    <row r="48" spans="1:12" x14ac:dyDescent="0.2">
      <c r="A48">
        <f t="shared" si="3"/>
        <v>44</v>
      </c>
      <c r="B48" s="1">
        <f>+保険料収入!B45</f>
        <v>0</v>
      </c>
      <c r="C48" s="1">
        <f>+運用収益!B45</f>
        <v>1161.3897682991746</v>
      </c>
      <c r="D48" s="1">
        <f>+死亡給付!B45</f>
        <v>2117.0207127875651</v>
      </c>
      <c r="E48" s="1">
        <f>+解約返戻金!B45</f>
        <v>6634.6406798092248</v>
      </c>
      <c r="F48" s="1">
        <f>+事業費!B45</f>
        <v>80.473665290134363</v>
      </c>
      <c r="G48" s="1">
        <f t="shared" si="0"/>
        <v>-7670.7452895877495</v>
      </c>
      <c r="H48" s="1">
        <f t="shared" si="4"/>
        <v>-7971.9450990963815</v>
      </c>
      <c r="I48" s="1">
        <f t="shared" si="1"/>
        <v>301.19980950863192</v>
      </c>
      <c r="J48" s="1">
        <f>+(J47+B48-F48)*(1+運用収益!C45)-キャッシュフロー_保険年度単位!D48*(1+運用収益!C45)^0.5-E48</f>
        <v>143029.6316541828</v>
      </c>
      <c r="K48" s="1">
        <f>+責任準備金!B45</f>
        <v>59532.168539683233</v>
      </c>
      <c r="L48" s="1">
        <f t="shared" si="2"/>
        <v>83497.463114499566</v>
      </c>
    </row>
    <row r="49" spans="1:12" x14ac:dyDescent="0.2">
      <c r="A49">
        <f t="shared" si="3"/>
        <v>45</v>
      </c>
      <c r="B49" s="1">
        <f>+保険料収入!B46</f>
        <v>0</v>
      </c>
      <c r="C49" s="1">
        <f>+運用収益!B46</f>
        <v>1022.737251330566</v>
      </c>
      <c r="D49" s="1">
        <f>+死亡給付!B46</f>
        <v>2039.4612283480064</v>
      </c>
      <c r="E49" s="1">
        <f>+解約返戻金!B46</f>
        <v>5858.3127097195347</v>
      </c>
      <c r="F49" s="1">
        <f>+事業費!B46</f>
        <v>70.309278048333368</v>
      </c>
      <c r="G49" s="1">
        <f t="shared" si="0"/>
        <v>-6945.3459647853078</v>
      </c>
      <c r="H49" s="1">
        <f t="shared" si="4"/>
        <v>-7204.2328326037969</v>
      </c>
      <c r="I49" s="1">
        <f t="shared" si="1"/>
        <v>258.88686781848901</v>
      </c>
      <c r="J49" s="1">
        <f>+(J48+B49-F49)*(1+運用収益!C46)-キャッシュフロー_保険年度単位!D49*(1+運用収益!C46)^0.5-E49</f>
        <v>137545.56869126804</v>
      </c>
      <c r="K49" s="1">
        <f>+責任準備金!B46</f>
        <v>52327.935707079436</v>
      </c>
      <c r="L49" s="1">
        <f t="shared" si="2"/>
        <v>85217.632984188604</v>
      </c>
    </row>
    <row r="50" spans="1:12" x14ac:dyDescent="0.2">
      <c r="A50">
        <f t="shared" si="3"/>
        <v>46</v>
      </c>
      <c r="B50" s="1">
        <f>+保険料収入!B47</f>
        <v>0</v>
      </c>
      <c r="C50" s="1">
        <f>+運用収益!B47</f>
        <v>897.46029128064765</v>
      </c>
      <c r="D50" s="1">
        <f>+死亡給付!B47</f>
        <v>1966.5032040545623</v>
      </c>
      <c r="E50" s="1">
        <f>+解約返戻金!B47</f>
        <v>5155.3841398692566</v>
      </c>
      <c r="F50" s="1">
        <f>+事業費!B47</f>
        <v>61.238889015152019</v>
      </c>
      <c r="G50" s="1">
        <f t="shared" si="0"/>
        <v>-6285.6659416583234</v>
      </c>
      <c r="H50" s="1">
        <f t="shared" si="4"/>
        <v>-6507.5635198055388</v>
      </c>
      <c r="I50" s="1">
        <f t="shared" si="1"/>
        <v>221.89757814721543</v>
      </c>
      <c r="J50" s="1">
        <f>+(J49+B50-F50)*(1+運用収益!C47)-キャッシュフロー_保険年度単位!D50*(1+運用収益!C47)^0.5-E50</f>
        <v>132751.28595544948</v>
      </c>
      <c r="K50" s="1">
        <f>+責任準備金!B47</f>
        <v>45820.372187273897</v>
      </c>
      <c r="L50" s="1">
        <f t="shared" si="2"/>
        <v>86930.913768175582</v>
      </c>
    </row>
    <row r="51" spans="1:12" x14ac:dyDescent="0.2">
      <c r="A51">
        <f t="shared" si="3"/>
        <v>47</v>
      </c>
      <c r="B51" s="1">
        <f>+保険料収入!B48</f>
        <v>0</v>
      </c>
      <c r="C51" s="1">
        <f>+運用収益!B48</f>
        <v>784.34787037599074</v>
      </c>
      <c r="D51" s="1">
        <f>+死亡給付!B48</f>
        <v>1894.6907663296981</v>
      </c>
      <c r="E51" s="1">
        <f>+解約返戻金!B48</f>
        <v>4519.2483714413338</v>
      </c>
      <c r="F51" s="1">
        <f>+事業費!B48</f>
        <v>53.148496909582256</v>
      </c>
      <c r="G51" s="1">
        <f t="shared" si="0"/>
        <v>-5682.7397643046224</v>
      </c>
      <c r="H51" s="1">
        <f t="shared" si="4"/>
        <v>-5872.3102490519886</v>
      </c>
      <c r="I51" s="1">
        <f t="shared" si="1"/>
        <v>189.57048474736621</v>
      </c>
      <c r="J51" s="1">
        <f>+(J50+B51-F51)*(1+運用収益!C48)-キャッシュフロー_保険年度単位!D51*(1+運用収益!C48)^0.5-E51</f>
        <v>128589.90908542894</v>
      </c>
      <c r="K51" s="1">
        <f>+責任準備金!B48</f>
        <v>39948.061938221908</v>
      </c>
      <c r="L51" s="1">
        <f t="shared" si="2"/>
        <v>88641.847147207038</v>
      </c>
    </row>
    <row r="52" spans="1:12" x14ac:dyDescent="0.2">
      <c r="A52">
        <f t="shared" si="3"/>
        <v>48</v>
      </c>
      <c r="B52" s="1">
        <f>+保険料収入!B49</f>
        <v>0</v>
      </c>
      <c r="C52" s="1">
        <f>+運用収益!B49</f>
        <v>682.36930377024828</v>
      </c>
      <c r="D52" s="1">
        <f>+死亡給付!B49</f>
        <v>1819.1826755108559</v>
      </c>
      <c r="E52" s="1">
        <f>+解約返戻金!B49</f>
        <v>3944.2293479267028</v>
      </c>
      <c r="F52" s="1">
        <f>+事業費!B49</f>
        <v>45.938956452294327</v>
      </c>
      <c r="G52" s="1">
        <f t="shared" si="0"/>
        <v>-5126.9816761196043</v>
      </c>
      <c r="H52" s="1">
        <f t="shared" si="4"/>
        <v>-5288.283118894331</v>
      </c>
      <c r="I52" s="1">
        <f t="shared" si="1"/>
        <v>161.30144277472664</v>
      </c>
      <c r="J52" s="1">
        <f>+(J51+B52-F52)*(1+運用収益!C49)-キャッシュフロー_保険年度単位!D52*(1+運用収益!C49)^0.5-E52</f>
        <v>125014.22877220134</v>
      </c>
      <c r="K52" s="1">
        <f>+責任準備金!B49</f>
        <v>34659.778819327577</v>
      </c>
      <c r="L52" s="1">
        <f t="shared" si="2"/>
        <v>90354.449952873765</v>
      </c>
    </row>
    <row r="53" spans="1:12" x14ac:dyDescent="0.2">
      <c r="A53">
        <f t="shared" si="3"/>
        <v>49</v>
      </c>
      <c r="B53" s="1">
        <f>+保険料収入!B50</f>
        <v>0</v>
      </c>
      <c r="C53" s="1">
        <f>+運用収益!B50</f>
        <v>590.67396949368276</v>
      </c>
      <c r="D53" s="1">
        <f>+死亡給付!B50</f>
        <v>1734.9093688283021</v>
      </c>
      <c r="E53" s="1">
        <f>+解約返戻金!B50</f>
        <v>3425.6237531146094</v>
      </c>
      <c r="F53" s="1">
        <f>+事業費!B50</f>
        <v>39.525878131554045</v>
      </c>
      <c r="G53" s="1">
        <f t="shared" si="0"/>
        <v>-4609.3850305807828</v>
      </c>
      <c r="H53" s="1">
        <f t="shared" si="4"/>
        <v>-4745.9436252025771</v>
      </c>
      <c r="I53" s="1">
        <f t="shared" si="1"/>
        <v>136.55859462179433</v>
      </c>
      <c r="J53" s="1">
        <f>+(J52+B53-F53)*(1+運用収益!C50)-キャッシュフロー_保険年度単位!D53*(1+運用収益!C50)^0.5-E53</f>
        <v>121986.11245544751</v>
      </c>
      <c r="K53" s="1">
        <f>+責任準備金!B50</f>
        <v>29913.835194125</v>
      </c>
      <c r="L53" s="1">
        <f t="shared" si="2"/>
        <v>92072.27726132251</v>
      </c>
    </row>
    <row r="54" spans="1:12" x14ac:dyDescent="0.2">
      <c r="A54" s="13">
        <f t="shared" si="3"/>
        <v>50</v>
      </c>
      <c r="B54" s="14">
        <f>+保険料収入!B51</f>
        <v>0</v>
      </c>
      <c r="C54" s="14">
        <f>+運用収益!B51</f>
        <v>508.44355341927087</v>
      </c>
      <c r="D54" s="14">
        <f>+死亡給付!B51</f>
        <v>1652.1589498627723</v>
      </c>
      <c r="E54" s="14">
        <f>+解約返戻金!B51</f>
        <v>2959.3975331741594</v>
      </c>
      <c r="F54" s="14">
        <f>+事業費!B51</f>
        <v>33.838380949570343</v>
      </c>
      <c r="G54" s="14">
        <f t="shared" si="0"/>
        <v>-4136.9513105672304</v>
      </c>
      <c r="H54" s="14">
        <f t="shared" si="4"/>
        <v>-4252.0507645770849</v>
      </c>
      <c r="I54" s="14">
        <f t="shared" si="1"/>
        <v>115.09945400985453</v>
      </c>
      <c r="J54" s="14">
        <f>+(J53+B54-F54)*(1+運用収益!C51)-キャッシュフロー_保険年度単位!D54*(1+運用収益!C51)^0.5-E54</f>
        <v>119460.48869623424</v>
      </c>
      <c r="K54" s="14">
        <f>+責任準備金!B51</f>
        <v>25661.784429547915</v>
      </c>
      <c r="L54" s="14">
        <f t="shared" si="2"/>
        <v>93798.704266686327</v>
      </c>
    </row>
    <row r="55" spans="1:12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2:12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2:12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2:12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2:12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2:12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2:12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2:12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2:12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2:12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2:12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2:12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2:12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2:12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2:12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2:12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2:12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2:12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showGridLines="0" workbookViewId="0"/>
  </sheetViews>
  <sheetFormatPr defaultRowHeight="13.2" x14ac:dyDescent="0.2"/>
  <cols>
    <col min="1" max="1" width="8.77734375" bestFit="1" customWidth="1"/>
    <col min="2" max="2" width="10.77734375" bestFit="1" customWidth="1"/>
    <col min="3" max="3" width="6.88671875" bestFit="1" customWidth="1"/>
    <col min="4" max="4" width="10.77734375" bestFit="1" customWidth="1"/>
    <col min="5" max="5" width="8.77734375" bestFit="1" customWidth="1"/>
    <col min="6" max="6" width="19.109375" bestFit="1" customWidth="1"/>
    <col min="7" max="7" width="9.109375" customWidth="1"/>
    <col min="8" max="8" width="4.88671875" bestFit="1" customWidth="1"/>
    <col min="9" max="9" width="8.109375" bestFit="1" customWidth="1"/>
    <col min="10" max="10" width="7.44140625" bestFit="1" customWidth="1"/>
    <col min="11" max="11" width="5.44140625" bestFit="1" customWidth="1"/>
    <col min="12" max="12" width="7.44140625" bestFit="1" customWidth="1"/>
    <col min="13" max="13" width="8.21875" bestFit="1" customWidth="1"/>
    <col min="14" max="14" width="7.44140625" bestFit="1" customWidth="1"/>
    <col min="15" max="15" width="8.88671875" bestFit="1" customWidth="1"/>
    <col min="16" max="16" width="5.44140625" bestFit="1" customWidth="1"/>
    <col min="17" max="17" width="6.44140625" bestFit="1" customWidth="1"/>
    <col min="18" max="18" width="9" customWidth="1"/>
    <col min="19" max="19" width="8.77734375" bestFit="1" customWidth="1"/>
    <col min="20" max="20" width="12.88671875" bestFit="1" customWidth="1"/>
    <col min="21" max="21" width="14.88671875" bestFit="1" customWidth="1"/>
    <col min="22" max="22" width="10.5546875" bestFit="1" customWidth="1"/>
    <col min="23" max="23" width="12.109375" customWidth="1"/>
  </cols>
  <sheetData>
    <row r="1" spans="1:24" x14ac:dyDescent="0.2">
      <c r="A1" s="20" t="s">
        <v>22</v>
      </c>
      <c r="B1" s="20" t="s">
        <v>23</v>
      </c>
      <c r="C1" s="21" t="s">
        <v>34</v>
      </c>
      <c r="D1" s="21" t="s">
        <v>35</v>
      </c>
      <c r="E1" s="21" t="s">
        <v>36</v>
      </c>
      <c r="F1" s="21" t="s">
        <v>47</v>
      </c>
      <c r="G1" s="21"/>
      <c r="H1" s="21" t="s">
        <v>14</v>
      </c>
      <c r="I1" s="21" t="s">
        <v>15</v>
      </c>
      <c r="J1" s="21" t="s">
        <v>13</v>
      </c>
      <c r="K1" s="21" t="s">
        <v>12</v>
      </c>
      <c r="L1" s="21" t="s">
        <v>11</v>
      </c>
      <c r="M1" s="6" t="s">
        <v>10</v>
      </c>
      <c r="N1" s="6" t="s">
        <v>9</v>
      </c>
      <c r="O1" s="6" t="s">
        <v>8</v>
      </c>
      <c r="P1" s="6" t="s">
        <v>7</v>
      </c>
      <c r="Q1" s="6" t="s">
        <v>6</v>
      </c>
      <c r="R1" s="6" t="s">
        <v>5</v>
      </c>
      <c r="S1" s="6" t="s">
        <v>4</v>
      </c>
      <c r="T1" s="6" t="s">
        <v>3</v>
      </c>
      <c r="U1" s="6" t="s">
        <v>2</v>
      </c>
      <c r="V1" s="6" t="s">
        <v>1</v>
      </c>
      <c r="W1" s="6" t="s">
        <v>0</v>
      </c>
    </row>
    <row r="2" spans="1:24" ht="13.5" customHeight="1" x14ac:dyDescent="0.2">
      <c r="A2">
        <v>1</v>
      </c>
      <c r="B2" s="1">
        <f>+U5</f>
        <v>219748.87169788533</v>
      </c>
      <c r="C2" s="5">
        <v>0.9</v>
      </c>
      <c r="D2" s="15">
        <f>+I32</f>
        <v>8.5999999999999998E-4</v>
      </c>
      <c r="E2" s="5">
        <v>0.4</v>
      </c>
      <c r="F2" s="25">
        <f>C2-D2*E2</f>
        <v>0.89965600000000001</v>
      </c>
      <c r="H2">
        <v>0</v>
      </c>
      <c r="I2" s="2">
        <v>1.08E-3</v>
      </c>
      <c r="J2" s="1">
        <v>100000</v>
      </c>
      <c r="K2" s="1">
        <f t="shared" ref="K2:K33" si="0">+J2*I2</f>
        <v>108</v>
      </c>
      <c r="L2" s="2">
        <f t="shared" ref="L2:L33" si="1">+(1/(1+R$2))^H2</f>
        <v>1</v>
      </c>
      <c r="M2" s="2">
        <f t="shared" ref="M2:M33" si="2">+(1/(1+R$2))^(H2+0.5)</f>
        <v>0.99136319419321939</v>
      </c>
      <c r="N2" s="1">
        <f t="shared" ref="N2:N33" si="3">+L2*J2</f>
        <v>100000</v>
      </c>
      <c r="O2" s="1">
        <f t="shared" ref="O2:O33" si="4">+N2+O3</f>
        <v>4273810.1793009192</v>
      </c>
      <c r="P2" s="1">
        <f t="shared" ref="P2:P33" si="5">+M2*K2</f>
        <v>107.06722497286769</v>
      </c>
      <c r="Q2" s="1">
        <f t="shared" ref="Q2:Q33" si="6">+P2+Q3</f>
        <v>26725.488071432675</v>
      </c>
      <c r="R2" s="4">
        <v>1.7500000000000002E-2</v>
      </c>
      <c r="S2" s="3">
        <f>Q32/N32</f>
        <v>0.43699245241468471</v>
      </c>
      <c r="T2" s="3">
        <f>(O32-O62)/N32</f>
        <v>23.063198630740708</v>
      </c>
      <c r="U2" s="3">
        <f>S2/T2</f>
        <v>1.8947608239917851E-2</v>
      </c>
      <c r="V2" s="3">
        <f>T2-11/24*(1-N62/N32)</f>
        <v>22.853989289499921</v>
      </c>
      <c r="W2" s="3">
        <f>(S2+0.015)/(12*(1-0.1)*V2)*12</f>
        <v>2.1974887169788532E-2</v>
      </c>
      <c r="X2" s="5"/>
    </row>
    <row r="3" spans="1:24" x14ac:dyDescent="0.2">
      <c r="A3">
        <f>+A2+1</f>
        <v>2</v>
      </c>
      <c r="B3" s="1">
        <f>+B2*F2</f>
        <v>197698.39091623272</v>
      </c>
      <c r="C3" s="5">
        <v>0.9</v>
      </c>
      <c r="D3" s="15">
        <f t="shared" ref="D3:D21" si="7">+I33</f>
        <v>8.8999999999999995E-4</v>
      </c>
      <c r="E3" s="19">
        <f>+E$2+(E$12-E$2)/10*A2</f>
        <v>0.45</v>
      </c>
      <c r="F3" s="25">
        <f t="shared" ref="F3:F51" si="8">C3-D3*E3</f>
        <v>0.8995995</v>
      </c>
      <c r="H3">
        <v>1</v>
      </c>
      <c r="I3" s="2">
        <v>7.5000000000000002E-4</v>
      </c>
      <c r="J3" s="1">
        <f t="shared" ref="J3:J34" si="9">+J2-K2</f>
        <v>99892</v>
      </c>
      <c r="K3" s="1">
        <f t="shared" si="0"/>
        <v>74.918999999999997</v>
      </c>
      <c r="L3" s="2">
        <f t="shared" si="1"/>
        <v>0.98280098280098271</v>
      </c>
      <c r="M3" s="2">
        <f t="shared" si="2"/>
        <v>0.9743127215658175</v>
      </c>
      <c r="N3" s="1">
        <f t="shared" si="3"/>
        <v>98173.955773955764</v>
      </c>
      <c r="O3" s="1">
        <f t="shared" si="4"/>
        <v>4173810.1793009187</v>
      </c>
      <c r="P3" s="1">
        <f t="shared" si="5"/>
        <v>72.994534786989476</v>
      </c>
      <c r="Q3" s="1">
        <f t="shared" si="6"/>
        <v>26618.420846459809</v>
      </c>
      <c r="R3" s="1"/>
      <c r="U3" s="3"/>
      <c r="V3" s="3"/>
      <c r="W3" s="3"/>
    </row>
    <row r="4" spans="1:24" x14ac:dyDescent="0.2">
      <c r="A4">
        <f t="shared" ref="A4:A51" si="10">+A3+1</f>
        <v>3</v>
      </c>
      <c r="B4" s="1">
        <f t="shared" ref="B4:B31" si="11">+B3*F3</f>
        <v>177849.37361904749</v>
      </c>
      <c r="C4" s="5">
        <v>0.9</v>
      </c>
      <c r="D4" s="15">
        <f t="shared" si="7"/>
        <v>9.2000000000000003E-4</v>
      </c>
      <c r="E4" s="19">
        <f t="shared" ref="E4:E11" si="12">+E$2+(E$12-E$2)/10*A3</f>
        <v>0.5</v>
      </c>
      <c r="F4" s="25">
        <f t="shared" si="8"/>
        <v>0.89954000000000001</v>
      </c>
      <c r="H4">
        <v>2</v>
      </c>
      <c r="I4" s="2">
        <v>4.8999999999999998E-4</v>
      </c>
      <c r="J4" s="1">
        <f t="shared" si="9"/>
        <v>99817.081000000006</v>
      </c>
      <c r="K4" s="1">
        <f t="shared" si="0"/>
        <v>48.910369690000003</v>
      </c>
      <c r="L4" s="2">
        <f t="shared" si="1"/>
        <v>0.96589777179457748</v>
      </c>
      <c r="M4" s="2">
        <f t="shared" si="2"/>
        <v>0.95755550031038561</v>
      </c>
      <c r="N4" s="1">
        <f t="shared" si="3"/>
        <v>96413.096124938864</v>
      </c>
      <c r="O4" s="1">
        <f t="shared" si="4"/>
        <v>4075636.223526963</v>
      </c>
      <c r="P4" s="1">
        <f t="shared" si="5"/>
        <v>46.834393518873874</v>
      </c>
      <c r="Q4" s="1">
        <f t="shared" si="6"/>
        <v>26545.426311672818</v>
      </c>
      <c r="R4" s="1"/>
      <c r="S4" s="9" t="str">
        <f>+R1</f>
        <v>予定利率</v>
      </c>
      <c r="T4" s="9" t="s">
        <v>16</v>
      </c>
      <c r="U4" s="9" t="s">
        <v>17</v>
      </c>
    </row>
    <row r="5" spans="1:24" x14ac:dyDescent="0.2">
      <c r="A5">
        <f t="shared" si="10"/>
        <v>4</v>
      </c>
      <c r="B5" s="1">
        <f t="shared" si="11"/>
        <v>159982.62554527799</v>
      </c>
      <c r="C5" s="5">
        <v>0.9</v>
      </c>
      <c r="D5" s="15">
        <f t="shared" si="7"/>
        <v>9.6000000000000002E-4</v>
      </c>
      <c r="E5" s="19">
        <f t="shared" si="12"/>
        <v>0.55000000000000004</v>
      </c>
      <c r="F5" s="25">
        <f t="shared" si="8"/>
        <v>0.89947200000000005</v>
      </c>
      <c r="H5">
        <v>3</v>
      </c>
      <c r="I5" s="2">
        <v>3.1E-4</v>
      </c>
      <c r="J5" s="1">
        <f t="shared" si="9"/>
        <v>99768.170630310007</v>
      </c>
      <c r="K5" s="1">
        <f t="shared" si="0"/>
        <v>30.928132895396104</v>
      </c>
      <c r="L5" s="2">
        <f t="shared" si="1"/>
        <v>0.94928527940499008</v>
      </c>
      <c r="M5" s="2">
        <f t="shared" si="2"/>
        <v>0.94108648679153373</v>
      </c>
      <c r="N5" s="1">
        <f t="shared" si="3"/>
        <v>94708.45573251856</v>
      </c>
      <c r="O5" s="1">
        <f t="shared" si="4"/>
        <v>3979223.1274020243</v>
      </c>
      <c r="P5" s="1">
        <f t="shared" si="5"/>
        <v>29.106047929549984</v>
      </c>
      <c r="Q5" s="1">
        <f t="shared" si="6"/>
        <v>26498.591918153943</v>
      </c>
      <c r="R5" s="1"/>
      <c r="S5" s="7">
        <f>+R2</f>
        <v>1.7500000000000002E-2</v>
      </c>
      <c r="T5" s="8">
        <f>+U2*10000000</f>
        <v>189476.0823991785</v>
      </c>
      <c r="U5" s="8">
        <f>+W2*10000000</f>
        <v>219748.87169788533</v>
      </c>
    </row>
    <row r="6" spans="1:24" x14ac:dyDescent="0.2">
      <c r="A6">
        <f t="shared" si="10"/>
        <v>5</v>
      </c>
      <c r="B6" s="1">
        <f t="shared" si="11"/>
        <v>143899.8921644623</v>
      </c>
      <c r="C6" s="5">
        <v>0.9</v>
      </c>
      <c r="D6" s="15">
        <f t="shared" si="7"/>
        <v>1E-3</v>
      </c>
      <c r="E6" s="19">
        <f t="shared" si="12"/>
        <v>0.60000000000000009</v>
      </c>
      <c r="F6" s="25">
        <f t="shared" si="8"/>
        <v>0.89939999999999998</v>
      </c>
      <c r="H6">
        <v>4</v>
      </c>
      <c r="I6" s="2">
        <v>2.1000000000000001E-4</v>
      </c>
      <c r="J6" s="1">
        <f t="shared" si="9"/>
        <v>99737.242497414612</v>
      </c>
      <c r="K6" s="1">
        <f t="shared" si="0"/>
        <v>20.944820924457069</v>
      </c>
      <c r="L6" s="2">
        <f t="shared" si="1"/>
        <v>0.93295850555772963</v>
      </c>
      <c r="M6" s="2">
        <f t="shared" si="2"/>
        <v>0.92490072411944335</v>
      </c>
      <c r="N6" s="1">
        <f t="shared" si="3"/>
        <v>93050.708708836813</v>
      </c>
      <c r="O6" s="1">
        <f t="shared" si="4"/>
        <v>3884514.671669506</v>
      </c>
      <c r="P6" s="1">
        <f t="shared" si="5"/>
        <v>19.371880039582411</v>
      </c>
      <c r="Q6" s="1">
        <f t="shared" si="6"/>
        <v>26469.485870224395</v>
      </c>
      <c r="R6" s="1"/>
    </row>
    <row r="7" spans="1:24" x14ac:dyDescent="0.2">
      <c r="A7">
        <f t="shared" si="10"/>
        <v>6</v>
      </c>
      <c r="B7" s="1">
        <f t="shared" si="11"/>
        <v>129423.56301271739</v>
      </c>
      <c r="C7" s="5">
        <v>0.9</v>
      </c>
      <c r="D7" s="15">
        <f t="shared" si="7"/>
        <v>1.0499999999999999E-3</v>
      </c>
      <c r="E7" s="19">
        <f t="shared" si="12"/>
        <v>0.65</v>
      </c>
      <c r="F7" s="25">
        <f t="shared" si="8"/>
        <v>0.89931749999999999</v>
      </c>
      <c r="H7">
        <v>5</v>
      </c>
      <c r="I7" s="2">
        <v>1.7000000000000001E-4</v>
      </c>
      <c r="J7" s="1">
        <f t="shared" si="9"/>
        <v>99716.297676490154</v>
      </c>
      <c r="K7" s="1">
        <f t="shared" si="0"/>
        <v>16.951770605003329</v>
      </c>
      <c r="L7" s="2">
        <f t="shared" si="1"/>
        <v>0.91691253617467283</v>
      </c>
      <c r="M7" s="2">
        <f t="shared" si="2"/>
        <v>0.90899334065792947</v>
      </c>
      <c r="N7" s="1">
        <f t="shared" si="3"/>
        <v>91431.123400499229</v>
      </c>
      <c r="O7" s="1">
        <f t="shared" si="4"/>
        <v>3791463.9629606693</v>
      </c>
      <c r="P7" s="1">
        <f t="shared" si="5"/>
        <v>15.409046592308867</v>
      </c>
      <c r="Q7" s="1">
        <f t="shared" si="6"/>
        <v>26450.113990184811</v>
      </c>
      <c r="R7" s="1"/>
      <c r="S7" t="s">
        <v>18</v>
      </c>
    </row>
    <row r="8" spans="1:24" x14ac:dyDescent="0.2">
      <c r="A8">
        <f t="shared" si="10"/>
        <v>7</v>
      </c>
      <c r="B8" s="1">
        <f t="shared" si="11"/>
        <v>116392.87512968948</v>
      </c>
      <c r="C8" s="5">
        <v>0.9</v>
      </c>
      <c r="D8" s="15">
        <f t="shared" si="7"/>
        <v>1.1199999999999999E-3</v>
      </c>
      <c r="E8" s="19">
        <f t="shared" si="12"/>
        <v>0.70000000000000007</v>
      </c>
      <c r="F8" s="25">
        <f t="shared" si="8"/>
        <v>0.89921600000000002</v>
      </c>
      <c r="H8">
        <v>6</v>
      </c>
      <c r="I8" s="2">
        <v>1.6000000000000001E-4</v>
      </c>
      <c r="J8" s="1">
        <f t="shared" si="9"/>
        <v>99699.345905885144</v>
      </c>
      <c r="K8" s="1">
        <f t="shared" si="0"/>
        <v>15.951895344941624</v>
      </c>
      <c r="L8" s="2">
        <f t="shared" si="1"/>
        <v>0.90114254169500996</v>
      </c>
      <c r="M8" s="2">
        <f t="shared" si="2"/>
        <v>0.89335954855816158</v>
      </c>
      <c r="N8" s="1">
        <f t="shared" si="3"/>
        <v>89843.321974959326</v>
      </c>
      <c r="O8" s="1">
        <f t="shared" si="4"/>
        <v>3700032.8395601702</v>
      </c>
      <c r="P8" s="1">
        <f t="shared" si="5"/>
        <v>14.250778024004088</v>
      </c>
      <c r="Q8" s="1">
        <f t="shared" si="6"/>
        <v>26434.704943592504</v>
      </c>
      <c r="R8" s="1"/>
    </row>
    <row r="9" spans="1:24" x14ac:dyDescent="0.2">
      <c r="A9">
        <f t="shared" si="10"/>
        <v>8</v>
      </c>
      <c r="B9" s="1">
        <f t="shared" si="11"/>
        <v>104662.33560261886</v>
      </c>
      <c r="C9" s="5">
        <v>0.9</v>
      </c>
      <c r="D9" s="15">
        <f t="shared" si="7"/>
        <v>1.1900000000000001E-3</v>
      </c>
      <c r="E9" s="19">
        <f t="shared" si="12"/>
        <v>0.75</v>
      </c>
      <c r="F9" s="25">
        <f t="shared" si="8"/>
        <v>0.89910750000000006</v>
      </c>
      <c r="H9">
        <v>7</v>
      </c>
      <c r="I9" s="2">
        <v>1.6000000000000001E-4</v>
      </c>
      <c r="J9" s="1">
        <f t="shared" si="9"/>
        <v>99683.3940105402</v>
      </c>
      <c r="K9" s="1">
        <f t="shared" si="0"/>
        <v>15.949343041686433</v>
      </c>
      <c r="L9" s="2">
        <f t="shared" si="1"/>
        <v>0.88564377562163132</v>
      </c>
      <c r="M9" s="2">
        <f t="shared" si="2"/>
        <v>0.87799464231760349</v>
      </c>
      <c r="N9" s="1">
        <f t="shared" si="3"/>
        <v>88283.977438273534</v>
      </c>
      <c r="O9" s="1">
        <f t="shared" si="4"/>
        <v>3610189.517585211</v>
      </c>
      <c r="P9" s="1">
        <f t="shared" si="5"/>
        <v>14.003437739086237</v>
      </c>
      <c r="Q9" s="1">
        <f t="shared" si="6"/>
        <v>26420.454165568499</v>
      </c>
      <c r="R9" s="1"/>
    </row>
    <row r="10" spans="1:24" x14ac:dyDescent="0.2">
      <c r="A10">
        <f t="shared" si="10"/>
        <v>9</v>
      </c>
      <c r="B10" s="1">
        <f t="shared" si="11"/>
        <v>94102.690907831638</v>
      </c>
      <c r="C10" s="5">
        <v>0.9</v>
      </c>
      <c r="D10" s="15">
        <f t="shared" si="7"/>
        <v>1.2800000000000001E-3</v>
      </c>
      <c r="E10" s="19">
        <f t="shared" si="12"/>
        <v>0.8</v>
      </c>
      <c r="F10" s="25">
        <f t="shared" si="8"/>
        <v>0.898976</v>
      </c>
      <c r="H10">
        <v>8</v>
      </c>
      <c r="I10" s="2">
        <v>1.6000000000000001E-4</v>
      </c>
      <c r="J10" s="1">
        <f t="shared" si="9"/>
        <v>99667.444667498508</v>
      </c>
      <c r="K10" s="1">
        <f t="shared" si="0"/>
        <v>15.946791146799763</v>
      </c>
      <c r="L10" s="2">
        <f t="shared" si="1"/>
        <v>0.87041157309251227</v>
      </c>
      <c r="M10" s="2">
        <f t="shared" si="2"/>
        <v>0.86289399736373795</v>
      </c>
      <c r="N10" s="1">
        <f t="shared" si="3"/>
        <v>86751.697299148305</v>
      </c>
      <c r="O10" s="1">
        <f t="shared" si="4"/>
        <v>3521905.5401469376</v>
      </c>
      <c r="P10" s="1">
        <f t="shared" si="5"/>
        <v>13.760390357786715</v>
      </c>
      <c r="Q10" s="1">
        <f t="shared" si="6"/>
        <v>26406.450727829411</v>
      </c>
      <c r="R10" s="1"/>
    </row>
    <row r="11" spans="1:24" x14ac:dyDescent="0.2">
      <c r="A11" s="13">
        <f t="shared" si="10"/>
        <v>10</v>
      </c>
      <c r="B11" s="1">
        <f t="shared" si="11"/>
        <v>84596.060661558848</v>
      </c>
      <c r="C11" s="5">
        <v>0.9</v>
      </c>
      <c r="D11" s="15">
        <f t="shared" si="7"/>
        <v>1.3699999999999999E-3</v>
      </c>
      <c r="E11" s="19">
        <f t="shared" si="12"/>
        <v>0.85000000000000009</v>
      </c>
      <c r="F11" s="25">
        <f t="shared" si="8"/>
        <v>0.89883550000000001</v>
      </c>
      <c r="H11">
        <v>9</v>
      </c>
      <c r="I11" s="2">
        <v>1.4999999999999999E-4</v>
      </c>
      <c r="J11" s="1">
        <f t="shared" si="9"/>
        <v>99651.497876351714</v>
      </c>
      <c r="K11" s="1">
        <f t="shared" si="0"/>
        <v>14.947724681452756</v>
      </c>
      <c r="L11" s="2">
        <f t="shared" si="1"/>
        <v>0.8554413494766705</v>
      </c>
      <c r="M11" s="2">
        <f t="shared" si="2"/>
        <v>0.84805306866215024</v>
      </c>
      <c r="N11" s="1">
        <f t="shared" si="3"/>
        <v>85246.011820717875</v>
      </c>
      <c r="O11" s="1">
        <f t="shared" si="4"/>
        <v>3435153.8428477892</v>
      </c>
      <c r="P11" s="1">
        <f t="shared" si="5"/>
        <v>12.676463785622973</v>
      </c>
      <c r="Q11" s="1">
        <f t="shared" si="6"/>
        <v>26392.690337471624</v>
      </c>
      <c r="R11" s="1"/>
    </row>
    <row r="12" spans="1:24" x14ac:dyDescent="0.2">
      <c r="A12" s="13">
        <f t="shared" si="10"/>
        <v>11</v>
      </c>
      <c r="B12" s="1">
        <f t="shared" si="11"/>
        <v>76037.942482762577</v>
      </c>
      <c r="C12" s="5">
        <v>0.9</v>
      </c>
      <c r="D12" s="15">
        <f t="shared" si="7"/>
        <v>1.48E-3</v>
      </c>
      <c r="E12" s="5">
        <v>0.9</v>
      </c>
      <c r="F12" s="25">
        <f t="shared" si="8"/>
        <v>0.89866800000000002</v>
      </c>
      <c r="H12">
        <v>10</v>
      </c>
      <c r="I12" s="2">
        <v>1.3999999999999999E-4</v>
      </c>
      <c r="J12" s="1">
        <f t="shared" si="9"/>
        <v>99636.550151670264</v>
      </c>
      <c r="K12" s="1">
        <f t="shared" si="0"/>
        <v>13.949117021233835</v>
      </c>
      <c r="L12" s="2">
        <f t="shared" si="1"/>
        <v>0.84072859899427066</v>
      </c>
      <c r="M12" s="2">
        <f t="shared" si="2"/>
        <v>0.83346738934855058</v>
      </c>
      <c r="N12" s="1">
        <f t="shared" si="3"/>
        <v>83767.297217636122</v>
      </c>
      <c r="O12" s="1">
        <f t="shared" si="4"/>
        <v>3349907.8310270715</v>
      </c>
      <c r="P12" s="1">
        <f t="shared" si="5"/>
        <v>11.626134147405196</v>
      </c>
      <c r="Q12" s="1">
        <f t="shared" si="6"/>
        <v>26380.013873686003</v>
      </c>
      <c r="R12" s="1"/>
    </row>
    <row r="13" spans="1:24" x14ac:dyDescent="0.2">
      <c r="A13" s="13">
        <f t="shared" si="10"/>
        <v>12</v>
      </c>
      <c r="B13" s="1">
        <f t="shared" si="11"/>
        <v>68332.865695099288</v>
      </c>
      <c r="C13" s="5">
        <v>0.9</v>
      </c>
      <c r="D13" s="15">
        <f t="shared" si="7"/>
        <v>1.6100000000000001E-3</v>
      </c>
      <c r="E13" s="5">
        <v>0.9</v>
      </c>
      <c r="F13" s="25">
        <f t="shared" si="8"/>
        <v>0.89855099999999999</v>
      </c>
      <c r="H13">
        <v>11</v>
      </c>
      <c r="I13" s="2">
        <v>1.2999999999999999E-4</v>
      </c>
      <c r="J13" s="1">
        <f t="shared" si="9"/>
        <v>99622.601034649037</v>
      </c>
      <c r="K13" s="1">
        <f t="shared" si="0"/>
        <v>12.950938134504373</v>
      </c>
      <c r="L13" s="2">
        <f t="shared" si="1"/>
        <v>0.8262688933604625</v>
      </c>
      <c r="M13" s="2">
        <f t="shared" si="2"/>
        <v>0.81913256938432477</v>
      </c>
      <c r="N13" s="1">
        <f t="shared" si="3"/>
        <v>82315.056310590327</v>
      </c>
      <c r="O13" s="1">
        <f t="shared" si="4"/>
        <v>3266140.5338094356</v>
      </c>
      <c r="P13" s="1">
        <f t="shared" si="5"/>
        <v>10.608535230054001</v>
      </c>
      <c r="Q13" s="1">
        <f t="shared" si="6"/>
        <v>26368.387739538597</v>
      </c>
      <c r="R13" s="1"/>
    </row>
    <row r="14" spans="1:24" x14ac:dyDescent="0.2">
      <c r="A14" s="13">
        <f t="shared" si="10"/>
        <v>13</v>
      </c>
      <c r="B14" s="1">
        <f t="shared" si="11"/>
        <v>61400.564803197158</v>
      </c>
      <c r="C14" s="5">
        <v>0.9</v>
      </c>
      <c r="D14" s="15">
        <f t="shared" si="7"/>
        <v>1.7600000000000001E-3</v>
      </c>
      <c r="E14" s="5">
        <v>0.9</v>
      </c>
      <c r="F14" s="25">
        <f t="shared" si="8"/>
        <v>0.89841599999999999</v>
      </c>
      <c r="H14">
        <v>12</v>
      </c>
      <c r="I14" s="2">
        <v>1.3999999999999999E-4</v>
      </c>
      <c r="J14" s="1">
        <f t="shared" si="9"/>
        <v>99609.650096514539</v>
      </c>
      <c r="K14" s="1">
        <f t="shared" si="0"/>
        <v>13.945351013512035</v>
      </c>
      <c r="L14" s="2">
        <f t="shared" si="1"/>
        <v>0.81205788045254279</v>
      </c>
      <c r="M14" s="2">
        <f t="shared" si="2"/>
        <v>0.80504429423520851</v>
      </c>
      <c r="N14" s="1">
        <f t="shared" si="3"/>
        <v>80888.801329995025</v>
      </c>
      <c r="O14" s="1">
        <f t="shared" si="4"/>
        <v>3183825.4774988452</v>
      </c>
      <c r="P14" s="1">
        <f t="shared" si="5"/>
        <v>11.226625264535045</v>
      </c>
      <c r="Q14" s="1">
        <f t="shared" si="6"/>
        <v>26357.779204308543</v>
      </c>
      <c r="R14" s="1"/>
    </row>
    <row r="15" spans="1:24" x14ac:dyDescent="0.2">
      <c r="A15" s="13">
        <f t="shared" si="10"/>
        <v>14</v>
      </c>
      <c r="B15" s="1">
        <f t="shared" si="11"/>
        <v>55163.249828229178</v>
      </c>
      <c r="C15" s="5">
        <v>0.9</v>
      </c>
      <c r="D15" s="15">
        <f t="shared" si="7"/>
        <v>1.92E-3</v>
      </c>
      <c r="E15" s="5">
        <v>0.9</v>
      </c>
      <c r="F15" s="25">
        <f t="shared" si="8"/>
        <v>0.89827200000000007</v>
      </c>
      <c r="H15">
        <v>13</v>
      </c>
      <c r="I15" s="2">
        <v>1.8000000000000001E-4</v>
      </c>
      <c r="J15" s="1">
        <f t="shared" si="9"/>
        <v>99595.704745501032</v>
      </c>
      <c r="K15" s="1">
        <f t="shared" si="0"/>
        <v>17.927226854190188</v>
      </c>
      <c r="L15" s="2">
        <f t="shared" si="1"/>
        <v>0.79809128300004206</v>
      </c>
      <c r="M15" s="2">
        <f t="shared" si="2"/>
        <v>0.79119832357268649</v>
      </c>
      <c r="N15" s="1">
        <f t="shared" si="3"/>
        <v>79486.4637816303</v>
      </c>
      <c r="O15" s="1">
        <f t="shared" si="4"/>
        <v>3102936.6761688502</v>
      </c>
      <c r="P15" s="1">
        <f t="shared" si="5"/>
        <v>14.183991833342523</v>
      </c>
      <c r="Q15" s="1">
        <f t="shared" si="6"/>
        <v>26346.552579044008</v>
      </c>
      <c r="R15" s="1"/>
    </row>
    <row r="16" spans="1:24" x14ac:dyDescent="0.2">
      <c r="A16" s="13">
        <f t="shared" si="10"/>
        <v>15</v>
      </c>
      <c r="B16" s="1">
        <f t="shared" si="11"/>
        <v>49551.602749703081</v>
      </c>
      <c r="C16" s="5">
        <v>0.9</v>
      </c>
      <c r="D16" s="15">
        <f t="shared" si="7"/>
        <v>2.1099999999999999E-3</v>
      </c>
      <c r="E16" s="5">
        <v>0.9</v>
      </c>
      <c r="F16" s="25">
        <f t="shared" si="8"/>
        <v>0.89810100000000004</v>
      </c>
      <c r="H16">
        <v>14</v>
      </c>
      <c r="I16" s="2">
        <v>2.5000000000000001E-4</v>
      </c>
      <c r="J16" s="1">
        <f t="shared" si="9"/>
        <v>99577.777518646835</v>
      </c>
      <c r="K16" s="1">
        <f t="shared" si="0"/>
        <v>24.89444437966171</v>
      </c>
      <c r="L16" s="2">
        <f t="shared" si="1"/>
        <v>0.78436489729733849</v>
      </c>
      <c r="M16" s="2">
        <f t="shared" si="2"/>
        <v>0.77759048999772618</v>
      </c>
      <c r="N16" s="1">
        <f t="shared" si="3"/>
        <v>78105.313236510643</v>
      </c>
      <c r="O16" s="1">
        <f t="shared" si="4"/>
        <v>3023450.21238722</v>
      </c>
      <c r="P16" s="1">
        <f t="shared" si="5"/>
        <v>19.357683203402289</v>
      </c>
      <c r="Q16" s="1">
        <f t="shared" si="6"/>
        <v>26332.368587210665</v>
      </c>
      <c r="R16" s="1"/>
    </row>
    <row r="17" spans="1:18" x14ac:dyDescent="0.2">
      <c r="A17" s="13">
        <f t="shared" si="10"/>
        <v>16</v>
      </c>
      <c r="B17" s="1">
        <f t="shared" si="11"/>
        <v>44502.343981111087</v>
      </c>
      <c r="C17" s="5">
        <v>0.9</v>
      </c>
      <c r="D17" s="15">
        <f t="shared" si="7"/>
        <v>2.31E-3</v>
      </c>
      <c r="E17" s="5">
        <v>0.9</v>
      </c>
      <c r="F17" s="25">
        <f t="shared" si="8"/>
        <v>0.89792099999999997</v>
      </c>
      <c r="H17">
        <v>15</v>
      </c>
      <c r="I17" s="2">
        <v>3.6000000000000002E-4</v>
      </c>
      <c r="J17" s="1">
        <f t="shared" si="9"/>
        <v>99552.883074267171</v>
      </c>
      <c r="K17" s="1">
        <f t="shared" si="0"/>
        <v>35.839037906736181</v>
      </c>
      <c r="L17" s="2">
        <f t="shared" si="1"/>
        <v>0.77087459193841612</v>
      </c>
      <c r="M17" s="2">
        <f t="shared" si="2"/>
        <v>0.76421669778646306</v>
      </c>
      <c r="N17" s="1">
        <f t="shared" si="3"/>
        <v>76742.788116168551</v>
      </c>
      <c r="O17" s="1">
        <f t="shared" si="4"/>
        <v>2945344.8991507092</v>
      </c>
      <c r="P17" s="1">
        <f t="shared" si="5"/>
        <v>27.388791200929798</v>
      </c>
      <c r="Q17" s="1">
        <f t="shared" si="6"/>
        <v>26313.010904007264</v>
      </c>
      <c r="R17" s="1"/>
    </row>
    <row r="18" spans="1:18" x14ac:dyDescent="0.2">
      <c r="A18" s="13">
        <f t="shared" si="10"/>
        <v>17</v>
      </c>
      <c r="B18" s="1">
        <f t="shared" si="11"/>
        <v>39959.589209863247</v>
      </c>
      <c r="C18" s="5">
        <v>0.9</v>
      </c>
      <c r="D18" s="15">
        <f t="shared" si="7"/>
        <v>2.5400000000000002E-3</v>
      </c>
      <c r="E18" s="5">
        <v>0.9</v>
      </c>
      <c r="F18" s="25">
        <f t="shared" si="8"/>
        <v>0.89771400000000001</v>
      </c>
      <c r="H18">
        <v>16</v>
      </c>
      <c r="I18" s="2">
        <v>4.8999999999999998E-4</v>
      </c>
      <c r="J18" s="1">
        <f t="shared" si="9"/>
        <v>99517.044036360428</v>
      </c>
      <c r="K18" s="1">
        <f t="shared" si="0"/>
        <v>48.763351577816607</v>
      </c>
      <c r="L18" s="2">
        <f t="shared" si="1"/>
        <v>0.75761630657338186</v>
      </c>
      <c r="M18" s="2">
        <f t="shared" si="2"/>
        <v>0.75107292165745743</v>
      </c>
      <c r="N18" s="1">
        <f t="shared" si="3"/>
        <v>75395.735343927983</v>
      </c>
      <c r="O18" s="1">
        <f t="shared" si="4"/>
        <v>2868602.1110345405</v>
      </c>
      <c r="P18" s="1">
        <f t="shared" si="5"/>
        <v>36.624832939360509</v>
      </c>
      <c r="Q18" s="1">
        <f t="shared" si="6"/>
        <v>26285.622112806333</v>
      </c>
      <c r="R18" s="1"/>
    </row>
    <row r="19" spans="1:18" x14ac:dyDescent="0.2">
      <c r="A19" s="13">
        <f t="shared" si="10"/>
        <v>18</v>
      </c>
      <c r="B19" s="1">
        <f t="shared" si="11"/>
        <v>35872.282667943175</v>
      </c>
      <c r="C19" s="5">
        <v>0.9</v>
      </c>
      <c r="D19" s="15">
        <f t="shared" si="7"/>
        <v>2.7699999999999999E-3</v>
      </c>
      <c r="E19" s="5">
        <v>0.9</v>
      </c>
      <c r="F19" s="25">
        <f t="shared" si="8"/>
        <v>0.89750700000000005</v>
      </c>
      <c r="H19">
        <v>17</v>
      </c>
      <c r="I19" s="2">
        <v>6.2E-4</v>
      </c>
      <c r="J19" s="1">
        <f t="shared" si="9"/>
        <v>99468.280684782614</v>
      </c>
      <c r="K19" s="1">
        <f t="shared" si="0"/>
        <v>61.670334024565221</v>
      </c>
      <c r="L19" s="2">
        <f t="shared" si="1"/>
        <v>0.74458605068637029</v>
      </c>
      <c r="M19" s="2">
        <f t="shared" si="2"/>
        <v>0.73815520556015468</v>
      </c>
      <c r="N19" s="1">
        <f t="shared" si="3"/>
        <v>74062.694283645658</v>
      </c>
      <c r="O19" s="1">
        <f t="shared" si="4"/>
        <v>2793206.3756906125</v>
      </c>
      <c r="P19" s="1">
        <f t="shared" si="5"/>
        <v>45.522278088866344</v>
      </c>
      <c r="Q19" s="1">
        <f t="shared" si="6"/>
        <v>26248.997279866973</v>
      </c>
      <c r="R19" s="1"/>
    </row>
    <row r="20" spans="1:18" x14ac:dyDescent="0.2">
      <c r="A20" s="13">
        <f t="shared" si="10"/>
        <v>19</v>
      </c>
      <c r="B20" s="1">
        <f t="shared" si="11"/>
        <v>32195.624800457677</v>
      </c>
      <c r="C20" s="5">
        <v>0.9</v>
      </c>
      <c r="D20" s="15">
        <f t="shared" si="7"/>
        <v>3.0400000000000002E-3</v>
      </c>
      <c r="E20" s="5">
        <v>0.9</v>
      </c>
      <c r="F20" s="25">
        <f t="shared" si="8"/>
        <v>0.89726400000000006</v>
      </c>
      <c r="H20">
        <v>18</v>
      </c>
      <c r="I20" s="2">
        <v>7.2999999999999996E-4</v>
      </c>
      <c r="J20" s="1">
        <f t="shared" si="9"/>
        <v>99406.610350758056</v>
      </c>
      <c r="K20" s="1">
        <f t="shared" si="0"/>
        <v>72.566825556053374</v>
      </c>
      <c r="L20" s="2">
        <f t="shared" si="1"/>
        <v>0.731779902394467</v>
      </c>
      <c r="M20" s="2">
        <f t="shared" si="2"/>
        <v>0.7254596614841814</v>
      </c>
      <c r="N20" s="1">
        <f t="shared" si="3"/>
        <v>72743.759619842545</v>
      </c>
      <c r="O20" s="1">
        <f t="shared" si="4"/>
        <v>2719143.6814069669</v>
      </c>
      <c r="P20" s="1">
        <f t="shared" si="5"/>
        <v>52.644304702876127</v>
      </c>
      <c r="Q20" s="1">
        <f t="shared" si="6"/>
        <v>26203.475001778108</v>
      </c>
      <c r="R20" s="1"/>
    </row>
    <row r="21" spans="1:18" x14ac:dyDescent="0.2">
      <c r="A21" s="13">
        <f t="shared" si="10"/>
        <v>20</v>
      </c>
      <c r="B21" s="1">
        <f t="shared" si="11"/>
        <v>28887.975090957858</v>
      </c>
      <c r="C21" s="5">
        <v>0.9</v>
      </c>
      <c r="D21" s="15">
        <f t="shared" si="7"/>
        <v>3.3300000000000001E-3</v>
      </c>
      <c r="E21" s="5">
        <v>0.9</v>
      </c>
      <c r="F21" s="25">
        <f t="shared" si="8"/>
        <v>0.89700299999999999</v>
      </c>
      <c r="H21">
        <v>19</v>
      </c>
      <c r="I21" s="2">
        <v>8.0000000000000004E-4</v>
      </c>
      <c r="J21" s="1">
        <f t="shared" si="9"/>
        <v>99334.043525201996</v>
      </c>
      <c r="K21" s="1">
        <f t="shared" si="0"/>
        <v>79.467234820161607</v>
      </c>
      <c r="L21" s="2">
        <f t="shared" si="1"/>
        <v>0.71919400726728944</v>
      </c>
      <c r="M21" s="2">
        <f t="shared" si="2"/>
        <v>0.71298246828912171</v>
      </c>
      <c r="N21" s="1">
        <f t="shared" si="3"/>
        <v>71440.448820953374</v>
      </c>
      <c r="O21" s="1">
        <f t="shared" si="4"/>
        <v>2646399.9217871241</v>
      </c>
      <c r="P21" s="1">
        <f t="shared" si="5"/>
        <v>56.658745230190064</v>
      </c>
      <c r="Q21" s="1">
        <f t="shared" si="6"/>
        <v>26150.830697075231</v>
      </c>
      <c r="R21" s="1"/>
    </row>
    <row r="22" spans="1:18" x14ac:dyDescent="0.2">
      <c r="A22" s="13">
        <f t="shared" si="10"/>
        <v>21</v>
      </c>
      <c r="B22" s="1">
        <f t="shared" si="11"/>
        <v>25912.60032051447</v>
      </c>
      <c r="C22" s="5">
        <v>0.9</v>
      </c>
      <c r="D22" s="15">
        <f t="shared" ref="D22:D51" si="13">+I52</f>
        <v>3.65E-3</v>
      </c>
      <c r="E22" s="5">
        <v>0.9</v>
      </c>
      <c r="F22" s="25">
        <f t="shared" si="8"/>
        <v>0.89671500000000004</v>
      </c>
      <c r="H22">
        <v>20</v>
      </c>
      <c r="I22" s="2">
        <v>8.4000000000000003E-4</v>
      </c>
      <c r="J22" s="1">
        <f t="shared" si="9"/>
        <v>99254.576290381839</v>
      </c>
      <c r="K22" s="1">
        <f t="shared" si="0"/>
        <v>83.373844083920744</v>
      </c>
      <c r="L22" s="2">
        <f t="shared" si="1"/>
        <v>0.70682457716686908</v>
      </c>
      <c r="M22" s="2">
        <f t="shared" si="2"/>
        <v>0.70071987055441931</v>
      </c>
      <c r="N22" s="1">
        <f t="shared" si="3"/>
        <v>70155.573918325899</v>
      </c>
      <c r="O22" s="1">
        <f t="shared" si="4"/>
        <v>2574959.4729661709</v>
      </c>
      <c r="P22" s="1">
        <f t="shared" si="5"/>
        <v>58.421709234109279</v>
      </c>
      <c r="Q22" s="1">
        <f t="shared" si="6"/>
        <v>26094.171951845041</v>
      </c>
      <c r="R22" s="1"/>
    </row>
    <row r="23" spans="1:18" x14ac:dyDescent="0.2">
      <c r="A23" s="13">
        <f t="shared" si="10"/>
        <v>22</v>
      </c>
      <c r="B23" s="1">
        <f t="shared" si="11"/>
        <v>23236.217396410135</v>
      </c>
      <c r="C23" s="5">
        <v>0.9</v>
      </c>
      <c r="D23" s="15">
        <f t="shared" si="13"/>
        <v>4.0099999999999997E-3</v>
      </c>
      <c r="E23" s="5">
        <v>0.9</v>
      </c>
      <c r="F23" s="25">
        <f t="shared" si="8"/>
        <v>0.89639100000000005</v>
      </c>
      <c r="H23">
        <v>21</v>
      </c>
      <c r="I23" s="2">
        <v>8.5999999999999998E-4</v>
      </c>
      <c r="J23" s="1">
        <f t="shared" si="9"/>
        <v>99171.202446297917</v>
      </c>
      <c r="K23" s="1">
        <f t="shared" si="0"/>
        <v>85.287234103816203</v>
      </c>
      <c r="L23" s="2">
        <f t="shared" si="1"/>
        <v>0.694667889107488</v>
      </c>
      <c r="M23" s="2">
        <f t="shared" si="2"/>
        <v>0.68866817744906073</v>
      </c>
      <c r="N23" s="1">
        <f t="shared" si="3"/>
        <v>68891.049863621127</v>
      </c>
      <c r="O23" s="1">
        <f t="shared" si="4"/>
        <v>2504803.899047845</v>
      </c>
      <c r="P23" s="1">
        <f t="shared" si="5"/>
        <v>58.734604069946478</v>
      </c>
      <c r="Q23" s="1">
        <f t="shared" si="6"/>
        <v>26035.750242610931</v>
      </c>
      <c r="R23" s="1"/>
    </row>
    <row r="24" spans="1:18" x14ac:dyDescent="0.2">
      <c r="A24" s="13">
        <f t="shared" si="10"/>
        <v>23</v>
      </c>
      <c r="B24" s="1">
        <f t="shared" si="11"/>
        <v>20828.736148185479</v>
      </c>
      <c r="C24" s="5">
        <v>0.9</v>
      </c>
      <c r="D24" s="15">
        <f t="shared" si="13"/>
        <v>4.4000000000000003E-3</v>
      </c>
      <c r="E24" s="5">
        <v>0.9</v>
      </c>
      <c r="F24" s="25">
        <f t="shared" si="8"/>
        <v>0.89604000000000006</v>
      </c>
      <c r="H24">
        <v>22</v>
      </c>
      <c r="I24" s="2">
        <v>8.4999999999999995E-4</v>
      </c>
      <c r="J24" s="1">
        <f t="shared" si="9"/>
        <v>99085.915212194101</v>
      </c>
      <c r="K24" s="1">
        <f t="shared" si="0"/>
        <v>84.223027930364978</v>
      </c>
      <c r="L24" s="2">
        <f t="shared" si="1"/>
        <v>0.6827202841351232</v>
      </c>
      <c r="M24" s="2">
        <f t="shared" si="2"/>
        <v>0.67682376162069846</v>
      </c>
      <c r="N24" s="1">
        <f t="shared" si="3"/>
        <v>67647.964187457881</v>
      </c>
      <c r="O24" s="1">
        <f t="shared" si="4"/>
        <v>2435912.8491842239</v>
      </c>
      <c r="P24" s="1">
        <f t="shared" si="5"/>
        <v>57.004146578914778</v>
      </c>
      <c r="Q24" s="1">
        <f t="shared" si="6"/>
        <v>25977.015638540986</v>
      </c>
      <c r="R24" s="1"/>
    </row>
    <row r="25" spans="1:18" x14ac:dyDescent="0.2">
      <c r="A25" s="13">
        <f t="shared" si="10"/>
        <v>24</v>
      </c>
      <c r="B25" s="1">
        <f t="shared" si="11"/>
        <v>18663.380738220116</v>
      </c>
      <c r="C25" s="5">
        <v>0.9</v>
      </c>
      <c r="D25" s="15">
        <f t="shared" si="13"/>
        <v>4.7999999999999996E-3</v>
      </c>
      <c r="E25" s="5">
        <v>0.9</v>
      </c>
      <c r="F25" s="25">
        <f t="shared" si="8"/>
        <v>0.89568000000000003</v>
      </c>
      <c r="H25">
        <v>23</v>
      </c>
      <c r="I25" s="2">
        <v>8.4000000000000003E-4</v>
      </c>
      <c r="J25" s="1">
        <f t="shared" si="9"/>
        <v>99001.692184263738</v>
      </c>
      <c r="K25" s="1">
        <f t="shared" si="0"/>
        <v>83.161421434781545</v>
      </c>
      <c r="L25" s="2">
        <f t="shared" si="1"/>
        <v>0.67097816622616524</v>
      </c>
      <c r="M25" s="2">
        <f t="shared" si="2"/>
        <v>0.66518305810388045</v>
      </c>
      <c r="N25" s="1">
        <f t="shared" si="3"/>
        <v>66427.973875084557</v>
      </c>
      <c r="O25" s="1">
        <f t="shared" si="4"/>
        <v>2368264.8849967662</v>
      </c>
      <c r="P25" s="1">
        <f t="shared" si="5"/>
        <v>55.317568626253582</v>
      </c>
      <c r="Q25" s="1">
        <f t="shared" si="6"/>
        <v>25920.011491962072</v>
      </c>
      <c r="R25" s="1"/>
    </row>
    <row r="26" spans="1:18" x14ac:dyDescent="0.2">
      <c r="A26" s="13">
        <f t="shared" si="10"/>
        <v>25</v>
      </c>
      <c r="B26" s="1">
        <f t="shared" si="11"/>
        <v>16716.416859608995</v>
      </c>
      <c r="C26" s="5">
        <v>0.9</v>
      </c>
      <c r="D26" s="15">
        <f t="shared" si="13"/>
        <v>5.2199999999999998E-3</v>
      </c>
      <c r="E26" s="5">
        <v>0.9</v>
      </c>
      <c r="F26" s="25">
        <f t="shared" si="8"/>
        <v>0.89530200000000004</v>
      </c>
      <c r="H26">
        <v>24</v>
      </c>
      <c r="I26" s="2">
        <v>8.3000000000000001E-4</v>
      </c>
      <c r="J26" s="1">
        <f t="shared" si="9"/>
        <v>98918.530762828959</v>
      </c>
      <c r="K26" s="1">
        <f t="shared" si="0"/>
        <v>82.102380533148036</v>
      </c>
      <c r="L26" s="2">
        <f t="shared" si="1"/>
        <v>0.65943800120507634</v>
      </c>
      <c r="M26" s="2">
        <f t="shared" si="2"/>
        <v>0.65374256324705693</v>
      </c>
      <c r="N26" s="1">
        <f t="shared" si="3"/>
        <v>65230.638208382785</v>
      </c>
      <c r="O26" s="1">
        <f t="shared" si="4"/>
        <v>2301836.9111216818</v>
      </c>
      <c r="P26" s="1">
        <f t="shared" si="5"/>
        <v>53.673820698425466</v>
      </c>
      <c r="Q26" s="1">
        <f t="shared" si="6"/>
        <v>25864.693923335817</v>
      </c>
      <c r="R26" s="1"/>
    </row>
    <row r="27" spans="1:18" x14ac:dyDescent="0.2">
      <c r="A27" s="13">
        <f t="shared" si="10"/>
        <v>26</v>
      </c>
      <c r="B27" s="1">
        <f t="shared" si="11"/>
        <v>14966.241447241653</v>
      </c>
      <c r="C27" s="5">
        <v>0.9</v>
      </c>
      <c r="D27" s="15">
        <f t="shared" si="13"/>
        <v>5.6699999999999997E-3</v>
      </c>
      <c r="E27" s="5">
        <v>0.9</v>
      </c>
      <c r="F27" s="25">
        <f t="shared" si="8"/>
        <v>0.89489700000000005</v>
      </c>
      <c r="H27">
        <v>25</v>
      </c>
      <c r="I27" s="2">
        <v>8.1999999999999998E-4</v>
      </c>
      <c r="J27" s="1">
        <f t="shared" si="9"/>
        <v>98836.42838229581</v>
      </c>
      <c r="K27" s="1">
        <f t="shared" si="0"/>
        <v>81.045871273482561</v>
      </c>
      <c r="L27" s="2">
        <f t="shared" si="1"/>
        <v>0.64809631568066473</v>
      </c>
      <c r="M27" s="2">
        <f t="shared" si="2"/>
        <v>0.64249883365804117</v>
      </c>
      <c r="N27" s="1">
        <f t="shared" si="3"/>
        <v>64055.525089601797</v>
      </c>
      <c r="O27" s="1">
        <f t="shared" si="4"/>
        <v>2236606.272913299</v>
      </c>
      <c r="P27" s="1">
        <f t="shared" si="5"/>
        <v>52.071877766012292</v>
      </c>
      <c r="Q27" s="1">
        <f t="shared" si="6"/>
        <v>25811.020102637391</v>
      </c>
      <c r="R27" s="1"/>
    </row>
    <row r="28" spans="1:18" x14ac:dyDescent="0.2">
      <c r="A28" s="13">
        <f t="shared" si="10"/>
        <v>27</v>
      </c>
      <c r="B28" s="1">
        <f t="shared" si="11"/>
        <v>13393.244572412214</v>
      </c>
      <c r="C28" s="5">
        <v>0.9</v>
      </c>
      <c r="D28" s="15">
        <f t="shared" si="13"/>
        <v>6.1500000000000001E-3</v>
      </c>
      <c r="E28" s="5">
        <v>0.9</v>
      </c>
      <c r="F28" s="25">
        <f t="shared" si="8"/>
        <v>0.89446500000000007</v>
      </c>
      <c r="H28">
        <v>26</v>
      </c>
      <c r="I28" s="2">
        <v>8.0999999999999996E-4</v>
      </c>
      <c r="J28" s="1">
        <f t="shared" si="9"/>
        <v>98755.382511022326</v>
      </c>
      <c r="K28" s="1">
        <f t="shared" si="0"/>
        <v>79.991859833928075</v>
      </c>
      <c r="L28" s="2">
        <f t="shared" si="1"/>
        <v>0.63694969600065321</v>
      </c>
      <c r="M28" s="2">
        <f t="shared" si="2"/>
        <v>0.63144848516760788</v>
      </c>
      <c r="N28" s="1">
        <f t="shared" si="3"/>
        <v>62902.210868823895</v>
      </c>
      <c r="O28" s="1">
        <f t="shared" si="4"/>
        <v>2172550.747823697</v>
      </c>
      <c r="P28" s="1">
        <f t="shared" si="5"/>
        <v>50.510738717873501</v>
      </c>
      <c r="Q28" s="1">
        <f t="shared" si="6"/>
        <v>25758.948224871379</v>
      </c>
      <c r="R28" s="1"/>
    </row>
    <row r="29" spans="1:18" x14ac:dyDescent="0.2">
      <c r="A29" s="13">
        <f t="shared" si="10"/>
        <v>28</v>
      </c>
      <c r="B29" s="1">
        <f t="shared" si="11"/>
        <v>11979.788506462692</v>
      </c>
      <c r="C29" s="5">
        <v>0.9</v>
      </c>
      <c r="D29" s="15">
        <f t="shared" si="13"/>
        <v>6.6600000000000001E-3</v>
      </c>
      <c r="E29" s="5">
        <v>0.9</v>
      </c>
      <c r="F29" s="25">
        <f t="shared" si="8"/>
        <v>0.89400599999999997</v>
      </c>
      <c r="H29">
        <v>27</v>
      </c>
      <c r="I29" s="2">
        <v>8.0000000000000004E-4</v>
      </c>
      <c r="J29" s="1">
        <f t="shared" si="9"/>
        <v>98675.390651188398</v>
      </c>
      <c r="K29" s="1">
        <f t="shared" si="0"/>
        <v>78.940312520950727</v>
      </c>
      <c r="L29" s="2">
        <f t="shared" si="1"/>
        <v>0.62599478722422908</v>
      </c>
      <c r="M29" s="2">
        <f t="shared" si="2"/>
        <v>0.62058819181091684</v>
      </c>
      <c r="N29" s="1">
        <f t="shared" si="3"/>
        <v>61770.280174958367</v>
      </c>
      <c r="O29" s="1">
        <f t="shared" si="4"/>
        <v>2109648.5369548732</v>
      </c>
      <c r="P29" s="1">
        <f t="shared" si="5"/>
        <v>48.989425808365489</v>
      </c>
      <c r="Q29" s="1">
        <f t="shared" si="6"/>
        <v>25708.437486153507</v>
      </c>
      <c r="R29" s="1"/>
    </row>
    <row r="30" spans="1:18" x14ac:dyDescent="0.2">
      <c r="A30" s="13">
        <f t="shared" si="10"/>
        <v>29</v>
      </c>
      <c r="B30" s="1">
        <f t="shared" si="11"/>
        <v>10710.002803508685</v>
      </c>
      <c r="C30" s="5">
        <v>0.9</v>
      </c>
      <c r="D30" s="15">
        <f t="shared" si="13"/>
        <v>7.1799999999999998E-3</v>
      </c>
      <c r="E30" s="5">
        <v>0.9</v>
      </c>
      <c r="F30" s="25">
        <f t="shared" si="8"/>
        <v>0.89353800000000005</v>
      </c>
      <c r="H30">
        <v>28</v>
      </c>
      <c r="I30" s="2">
        <v>8.0999999999999996E-4</v>
      </c>
      <c r="J30" s="1">
        <f t="shared" si="9"/>
        <v>98596.450338667448</v>
      </c>
      <c r="K30" s="1">
        <f t="shared" si="0"/>
        <v>79.863124774320625</v>
      </c>
      <c r="L30" s="2">
        <f t="shared" si="1"/>
        <v>0.61522829211226437</v>
      </c>
      <c r="M30" s="2">
        <f t="shared" si="2"/>
        <v>0.60991468482645383</v>
      </c>
      <c r="N30" s="1">
        <f t="shared" si="3"/>
        <v>60659.325750190066</v>
      </c>
      <c r="O30" s="1">
        <f t="shared" si="4"/>
        <v>2047878.2567799147</v>
      </c>
      <c r="P30" s="1">
        <f t="shared" si="5"/>
        <v>48.709692575985521</v>
      </c>
      <c r="Q30" s="1">
        <f t="shared" si="6"/>
        <v>25659.448060345141</v>
      </c>
      <c r="R30" s="1"/>
    </row>
    <row r="31" spans="1:18" x14ac:dyDescent="0.2">
      <c r="A31" s="13">
        <f t="shared" si="10"/>
        <v>30</v>
      </c>
      <c r="B31" s="1">
        <f t="shared" si="11"/>
        <v>9569.7944850415442</v>
      </c>
      <c r="C31" s="5">
        <v>0.9</v>
      </c>
      <c r="D31" s="15">
        <f t="shared" si="13"/>
        <v>7.7400000000000004E-3</v>
      </c>
      <c r="E31" s="5">
        <v>0.9</v>
      </c>
      <c r="F31" s="25">
        <f t="shared" si="8"/>
        <v>0.89303399999999999</v>
      </c>
      <c r="H31">
        <v>29</v>
      </c>
      <c r="I31" s="2">
        <v>8.3000000000000001E-4</v>
      </c>
      <c r="J31" s="1">
        <f t="shared" si="9"/>
        <v>98516.58721389313</v>
      </c>
      <c r="K31" s="1">
        <f t="shared" si="0"/>
        <v>81.768767387531298</v>
      </c>
      <c r="L31" s="2">
        <f t="shared" si="1"/>
        <v>0.60464697013490354</v>
      </c>
      <c r="M31" s="2">
        <f t="shared" si="2"/>
        <v>0.59942475167219045</v>
      </c>
      <c r="N31" s="1">
        <f t="shared" si="3"/>
        <v>59567.755966911456</v>
      </c>
      <c r="O31" s="1">
        <f t="shared" si="4"/>
        <v>1987218.9310297247</v>
      </c>
      <c r="P31" s="1">
        <f t="shared" si="5"/>
        <v>49.014223085812056</v>
      </c>
      <c r="Q31" s="1">
        <f t="shared" si="6"/>
        <v>25610.738367769154</v>
      </c>
      <c r="R31" s="1"/>
    </row>
    <row r="32" spans="1:18" x14ac:dyDescent="0.2">
      <c r="A32" s="13">
        <f t="shared" si="10"/>
        <v>31</v>
      </c>
      <c r="B32" s="18">
        <v>0</v>
      </c>
      <c r="C32" s="5">
        <v>0.9</v>
      </c>
      <c r="D32" s="15">
        <f t="shared" si="13"/>
        <v>8.3400000000000002E-3</v>
      </c>
      <c r="E32" s="5">
        <v>0.9</v>
      </c>
      <c r="F32" s="25">
        <f t="shared" si="8"/>
        <v>0.89249400000000001</v>
      </c>
      <c r="H32" s="16">
        <v>30</v>
      </c>
      <c r="I32" s="17">
        <v>8.5999999999999998E-4</v>
      </c>
      <c r="J32" s="18">
        <f t="shared" si="9"/>
        <v>98434.818446505597</v>
      </c>
      <c r="K32" s="18">
        <f t="shared" si="0"/>
        <v>84.653943863994812</v>
      </c>
      <c r="L32" s="17">
        <f t="shared" si="1"/>
        <v>0.59424763649621959</v>
      </c>
      <c r="M32" s="17">
        <f t="shared" si="2"/>
        <v>0.58911523505866381</v>
      </c>
      <c r="N32" s="18">
        <f t="shared" si="3"/>
        <v>58494.658210770431</v>
      </c>
      <c r="O32" s="18">
        <f t="shared" si="4"/>
        <v>1927651.1750628131</v>
      </c>
      <c r="P32" s="18">
        <f t="shared" si="5"/>
        <v>49.870928038080237</v>
      </c>
      <c r="Q32" s="18">
        <f t="shared" si="6"/>
        <v>25561.724144683343</v>
      </c>
      <c r="R32" s="1"/>
    </row>
    <row r="33" spans="1:18" x14ac:dyDescent="0.2">
      <c r="A33" s="13">
        <f t="shared" si="10"/>
        <v>32</v>
      </c>
      <c r="B33" s="18">
        <v>0</v>
      </c>
      <c r="C33" s="5">
        <v>0.9</v>
      </c>
      <c r="D33" s="15">
        <f t="shared" si="13"/>
        <v>9.0200000000000002E-3</v>
      </c>
      <c r="E33" s="5">
        <v>0.9</v>
      </c>
      <c r="F33" s="25">
        <f t="shared" si="8"/>
        <v>0.89188200000000006</v>
      </c>
      <c r="H33" s="16">
        <v>31</v>
      </c>
      <c r="I33" s="17">
        <v>8.8999999999999995E-4</v>
      </c>
      <c r="J33" s="18">
        <f t="shared" si="9"/>
        <v>98350.164502641608</v>
      </c>
      <c r="K33" s="18">
        <f t="shared" si="0"/>
        <v>87.531646407351033</v>
      </c>
      <c r="L33" s="17">
        <f t="shared" si="1"/>
        <v>0.58402716117564568</v>
      </c>
      <c r="M33" s="17">
        <f t="shared" si="2"/>
        <v>0.57898303199868673</v>
      </c>
      <c r="N33" s="18">
        <f t="shared" si="3"/>
        <v>57439.167375635538</v>
      </c>
      <c r="O33" s="18">
        <f t="shared" si="4"/>
        <v>1869156.5168520426</v>
      </c>
      <c r="P33" s="18">
        <f t="shared" si="5"/>
        <v>50.679338032765052</v>
      </c>
      <c r="Q33" s="18">
        <f t="shared" si="6"/>
        <v>25511.853216645264</v>
      </c>
      <c r="R33" s="1"/>
    </row>
    <row r="34" spans="1:18" x14ac:dyDescent="0.2">
      <c r="A34" s="13">
        <f t="shared" si="10"/>
        <v>33</v>
      </c>
      <c r="B34" s="18">
        <v>0</v>
      </c>
      <c r="C34" s="5">
        <v>0.9</v>
      </c>
      <c r="D34" s="15">
        <f t="shared" si="13"/>
        <v>9.8099999999999993E-3</v>
      </c>
      <c r="E34" s="5">
        <v>0.9</v>
      </c>
      <c r="F34" s="25">
        <f t="shared" si="8"/>
        <v>0.89117100000000005</v>
      </c>
      <c r="H34" s="16">
        <v>32</v>
      </c>
      <c r="I34" s="17">
        <v>9.2000000000000003E-4</v>
      </c>
      <c r="J34" s="18">
        <f t="shared" si="9"/>
        <v>98262.632856234253</v>
      </c>
      <c r="K34" s="18">
        <f t="shared" ref="K34:K65" si="14">+J34*I34</f>
        <v>90.401622227735515</v>
      </c>
      <c r="L34" s="17">
        <f t="shared" ref="L34:L65" si="15">+(1/(1+R$2))^H34</f>
        <v>0.57398246798589247</v>
      </c>
      <c r="M34" s="17">
        <f t="shared" ref="M34:M65" si="16">+(1/(1+R$2))^(H34+0.5)</f>
        <v>0.56902509287340208</v>
      </c>
      <c r="N34" s="18">
        <f t="shared" ref="N34:N65" si="17">+L34*J34</f>
        <v>56401.028517612984</v>
      </c>
      <c r="O34" s="18">
        <f t="shared" ref="O34:O65" si="18">+N34+O35</f>
        <v>1811717.349476407</v>
      </c>
      <c r="P34" s="18">
        <f t="shared" ref="P34:P65" si="19">+M34*K34</f>
        <v>51.440791484043409</v>
      </c>
      <c r="Q34" s="18">
        <f t="shared" ref="Q34:Q65" si="20">+P34+Q35</f>
        <v>25461.173878612499</v>
      </c>
      <c r="R34" s="1"/>
    </row>
    <row r="35" spans="1:18" x14ac:dyDescent="0.2">
      <c r="A35" s="13">
        <f t="shared" si="10"/>
        <v>34</v>
      </c>
      <c r="B35" s="18">
        <v>0</v>
      </c>
      <c r="C35" s="5">
        <v>0.9</v>
      </c>
      <c r="D35" s="15">
        <f t="shared" si="13"/>
        <v>1.072E-2</v>
      </c>
      <c r="E35" s="5">
        <v>0.9</v>
      </c>
      <c r="F35" s="25">
        <f t="shared" si="8"/>
        <v>0.89035200000000003</v>
      </c>
      <c r="H35" s="16">
        <v>33</v>
      </c>
      <c r="I35" s="17">
        <v>9.6000000000000002E-4</v>
      </c>
      <c r="J35" s="18">
        <f t="shared" ref="J35:J66" si="21">+J34-K34</f>
        <v>98172.231234006511</v>
      </c>
      <c r="K35" s="18">
        <f t="shared" si="14"/>
        <v>94.245341984646259</v>
      </c>
      <c r="L35" s="17">
        <f t="shared" si="15"/>
        <v>0.56411053364706876</v>
      </c>
      <c r="M35" s="17">
        <f t="shared" si="16"/>
        <v>0.55923842051440009</v>
      </c>
      <c r="N35" s="18">
        <f t="shared" si="17"/>
        <v>55379.989750738845</v>
      </c>
      <c r="O35" s="18">
        <f t="shared" si="18"/>
        <v>1755316.3209587941</v>
      </c>
      <c r="P35" s="18">
        <f t="shared" si="19"/>
        <v>52.705616192333054</v>
      </c>
      <c r="Q35" s="18">
        <f t="shared" si="20"/>
        <v>25409.733087128454</v>
      </c>
      <c r="R35" s="1"/>
    </row>
    <row r="36" spans="1:18" x14ac:dyDescent="0.2">
      <c r="A36" s="13">
        <f t="shared" si="10"/>
        <v>35</v>
      </c>
      <c r="B36" s="18">
        <v>0</v>
      </c>
      <c r="C36" s="5">
        <v>0.9</v>
      </c>
      <c r="D36" s="15">
        <f t="shared" si="13"/>
        <v>1.18E-2</v>
      </c>
      <c r="E36" s="5">
        <v>0.9</v>
      </c>
      <c r="F36" s="25">
        <f t="shared" si="8"/>
        <v>0.88938000000000006</v>
      </c>
      <c r="H36" s="16">
        <v>34</v>
      </c>
      <c r="I36" s="17">
        <v>1E-3</v>
      </c>
      <c r="J36" s="18">
        <f t="shared" si="21"/>
        <v>98077.985892021868</v>
      </c>
      <c r="K36" s="18">
        <f t="shared" si="14"/>
        <v>98.077985892021871</v>
      </c>
      <c r="L36" s="17">
        <f t="shared" si="15"/>
        <v>0.55440838687672589</v>
      </c>
      <c r="M36" s="17">
        <f t="shared" si="16"/>
        <v>0.54962006930162166</v>
      </c>
      <c r="N36" s="18">
        <f t="shared" si="17"/>
        <v>54375.257946514124</v>
      </c>
      <c r="O36" s="18">
        <f t="shared" si="18"/>
        <v>1699936.3312080551</v>
      </c>
      <c r="P36" s="18">
        <f t="shared" si="19"/>
        <v>53.905629402936533</v>
      </c>
      <c r="Q36" s="18">
        <f t="shared" si="20"/>
        <v>25357.027470936122</v>
      </c>
      <c r="R36" s="1"/>
    </row>
    <row r="37" spans="1:18" x14ac:dyDescent="0.2">
      <c r="A37" s="13">
        <f t="shared" si="10"/>
        <v>36</v>
      </c>
      <c r="B37" s="18">
        <v>0</v>
      </c>
      <c r="C37" s="5">
        <v>0.9</v>
      </c>
      <c r="D37" s="15">
        <f t="shared" si="13"/>
        <v>1.306E-2</v>
      </c>
      <c r="E37" s="5">
        <v>0.9</v>
      </c>
      <c r="F37" s="25">
        <f t="shared" si="8"/>
        <v>0.88824599999999998</v>
      </c>
      <c r="H37" s="16">
        <v>35</v>
      </c>
      <c r="I37" s="17">
        <v>1.0499999999999999E-3</v>
      </c>
      <c r="J37" s="18">
        <f t="shared" si="21"/>
        <v>97979.90790612984</v>
      </c>
      <c r="K37" s="18">
        <f t="shared" si="14"/>
        <v>102.87890330143632</v>
      </c>
      <c r="L37" s="17">
        <f t="shared" si="15"/>
        <v>0.54487310749555373</v>
      </c>
      <c r="M37" s="17">
        <f t="shared" si="16"/>
        <v>0.54016714427677803</v>
      </c>
      <c r="N37" s="18">
        <f t="shared" si="17"/>
        <v>53386.616892941136</v>
      </c>
      <c r="O37" s="18">
        <f t="shared" si="18"/>
        <v>1645561.0732615411</v>
      </c>
      <c r="P37" s="18">
        <f t="shared" si="19"/>
        <v>55.571803402663647</v>
      </c>
      <c r="Q37" s="18">
        <f t="shared" si="20"/>
        <v>25303.121841533186</v>
      </c>
      <c r="R37" s="1"/>
    </row>
    <row r="38" spans="1:18" x14ac:dyDescent="0.2">
      <c r="A38" s="13">
        <f t="shared" si="10"/>
        <v>37</v>
      </c>
      <c r="B38" s="18">
        <v>0</v>
      </c>
      <c r="C38" s="5">
        <v>0.9</v>
      </c>
      <c r="D38" s="15">
        <f t="shared" si="13"/>
        <v>1.452E-2</v>
      </c>
      <c r="E38" s="5">
        <v>0.9</v>
      </c>
      <c r="F38" s="25">
        <f t="shared" si="8"/>
        <v>0.88693200000000005</v>
      </c>
      <c r="H38" s="16">
        <v>36</v>
      </c>
      <c r="I38" s="17">
        <v>1.1199999999999999E-3</v>
      </c>
      <c r="J38" s="18">
        <f t="shared" si="21"/>
        <v>97877.029002828407</v>
      </c>
      <c r="K38" s="18">
        <f t="shared" si="14"/>
        <v>109.62227248316781</v>
      </c>
      <c r="L38" s="17">
        <f t="shared" si="15"/>
        <v>0.5355018255484556</v>
      </c>
      <c r="M38" s="17">
        <f t="shared" si="16"/>
        <v>0.53087680027201767</v>
      </c>
      <c r="N38" s="18">
        <f t="shared" si="17"/>
        <v>52413.327710273748</v>
      </c>
      <c r="O38" s="18">
        <f t="shared" si="18"/>
        <v>1592174.4563686</v>
      </c>
      <c r="P38" s="18">
        <f t="shared" si="19"/>
        <v>58.195921254411374</v>
      </c>
      <c r="Q38" s="18">
        <f t="shared" si="20"/>
        <v>25247.550038130521</v>
      </c>
      <c r="R38" s="1"/>
    </row>
    <row r="39" spans="1:18" x14ac:dyDescent="0.2">
      <c r="A39" s="13">
        <f t="shared" si="10"/>
        <v>38</v>
      </c>
      <c r="B39" s="18">
        <v>0</v>
      </c>
      <c r="C39" s="5">
        <v>0.9</v>
      </c>
      <c r="D39" s="15">
        <f t="shared" si="13"/>
        <v>1.6160000000000001E-2</v>
      </c>
      <c r="E39" s="5">
        <v>0.9</v>
      </c>
      <c r="F39" s="25">
        <f t="shared" si="8"/>
        <v>0.88545600000000002</v>
      </c>
      <c r="H39" s="16">
        <v>37</v>
      </c>
      <c r="I39" s="17">
        <v>1.1900000000000001E-3</v>
      </c>
      <c r="J39" s="18">
        <f t="shared" si="21"/>
        <v>97767.406730345232</v>
      </c>
      <c r="K39" s="18">
        <f t="shared" si="14"/>
        <v>116.34321400911084</v>
      </c>
      <c r="L39" s="17">
        <f t="shared" si="15"/>
        <v>0.52629172044074257</v>
      </c>
      <c r="M39" s="17">
        <f t="shared" si="16"/>
        <v>0.52174624105357992</v>
      </c>
      <c r="N39" s="18">
        <f t="shared" si="17"/>
        <v>51454.176691143228</v>
      </c>
      <c r="O39" s="18">
        <f t="shared" si="18"/>
        <v>1539761.1286583263</v>
      </c>
      <c r="P39" s="18">
        <f t="shared" si="19"/>
        <v>60.701634581345779</v>
      </c>
      <c r="Q39" s="18">
        <f t="shared" si="20"/>
        <v>25189.354116876111</v>
      </c>
      <c r="R39" s="1"/>
    </row>
    <row r="40" spans="1:18" x14ac:dyDescent="0.2">
      <c r="A40" s="13">
        <f t="shared" si="10"/>
        <v>39</v>
      </c>
      <c r="B40" s="18">
        <v>0</v>
      </c>
      <c r="C40" s="5">
        <v>0.9</v>
      </c>
      <c r="D40" s="15">
        <f t="shared" si="13"/>
        <v>1.7940000000000001E-2</v>
      </c>
      <c r="E40" s="5">
        <v>0.9</v>
      </c>
      <c r="F40" s="25">
        <f t="shared" si="8"/>
        <v>0.88385400000000003</v>
      </c>
      <c r="H40" s="16">
        <v>38</v>
      </c>
      <c r="I40" s="17">
        <v>1.2800000000000001E-3</v>
      </c>
      <c r="J40" s="18">
        <f t="shared" si="21"/>
        <v>97651.063516336115</v>
      </c>
      <c r="K40" s="18">
        <f t="shared" si="14"/>
        <v>124.99336130091024</v>
      </c>
      <c r="L40" s="17">
        <f t="shared" si="15"/>
        <v>0.5172400200891818</v>
      </c>
      <c r="M40" s="17">
        <f t="shared" si="16"/>
        <v>0.5127727184801768</v>
      </c>
      <c r="N40" s="18">
        <f t="shared" si="17"/>
        <v>50509.038054919656</v>
      </c>
      <c r="O40" s="18">
        <f t="shared" si="18"/>
        <v>1488306.951967183</v>
      </c>
      <c r="P40" s="18">
        <f t="shared" si="19"/>
        <v>64.093185666242675</v>
      </c>
      <c r="Q40" s="18">
        <f t="shared" si="20"/>
        <v>25128.652482294765</v>
      </c>
      <c r="R40" s="1"/>
    </row>
    <row r="41" spans="1:18" x14ac:dyDescent="0.2">
      <c r="A41" s="13">
        <f t="shared" si="10"/>
        <v>40</v>
      </c>
      <c r="B41" s="18">
        <v>0</v>
      </c>
      <c r="C41" s="5">
        <v>0.9</v>
      </c>
      <c r="D41" s="15">
        <f t="shared" si="13"/>
        <v>1.9859999999999999E-2</v>
      </c>
      <c r="E41" s="5">
        <v>0.9</v>
      </c>
      <c r="F41" s="25">
        <f t="shared" si="8"/>
        <v>0.88212599999999997</v>
      </c>
      <c r="H41" s="16">
        <v>39</v>
      </c>
      <c r="I41" s="17">
        <v>1.3699999999999999E-3</v>
      </c>
      <c r="J41" s="18">
        <f t="shared" si="21"/>
        <v>97526.07015503521</v>
      </c>
      <c r="K41" s="18">
        <f t="shared" si="14"/>
        <v>133.61071611239822</v>
      </c>
      <c r="L41" s="17">
        <f t="shared" si="15"/>
        <v>0.50834400008764791</v>
      </c>
      <c r="M41" s="17">
        <f t="shared" si="16"/>
        <v>0.50395353167584944</v>
      </c>
      <c r="N41" s="18">
        <f t="shared" si="17"/>
        <v>49576.792615439175</v>
      </c>
      <c r="O41" s="18">
        <f t="shared" si="18"/>
        <v>1437797.9139122635</v>
      </c>
      <c r="P41" s="18">
        <f t="shared" si="19"/>
        <v>67.333592254582399</v>
      </c>
      <c r="Q41" s="18">
        <f t="shared" si="20"/>
        <v>25064.559296628522</v>
      </c>
      <c r="R41" s="1"/>
    </row>
    <row r="42" spans="1:18" x14ac:dyDescent="0.2">
      <c r="A42" s="13">
        <f t="shared" si="10"/>
        <v>41</v>
      </c>
      <c r="B42" s="18">
        <v>0</v>
      </c>
      <c r="C42" s="5">
        <v>0.9</v>
      </c>
      <c r="D42" s="15">
        <f t="shared" si="13"/>
        <v>2.1930000000000002E-2</v>
      </c>
      <c r="E42" s="5">
        <v>0.9</v>
      </c>
      <c r="F42" s="25">
        <f t="shared" si="8"/>
        <v>0.88026300000000002</v>
      </c>
      <c r="H42" s="16">
        <v>40</v>
      </c>
      <c r="I42" s="17">
        <v>1.48E-3</v>
      </c>
      <c r="J42" s="18">
        <f t="shared" si="21"/>
        <v>97392.459438922815</v>
      </c>
      <c r="K42" s="18">
        <f t="shared" si="14"/>
        <v>144.14083996960576</v>
      </c>
      <c r="L42" s="17">
        <f t="shared" si="15"/>
        <v>0.49960098288712323</v>
      </c>
      <c r="M42" s="17">
        <f t="shared" si="16"/>
        <v>0.49528602621705098</v>
      </c>
      <c r="N42" s="18">
        <f t="shared" si="17"/>
        <v>48657.368461480124</v>
      </c>
      <c r="O42" s="18">
        <f t="shared" si="18"/>
        <v>1388221.1212968242</v>
      </c>
      <c r="P42" s="18">
        <f t="shared" si="19"/>
        <v>71.390943844133915</v>
      </c>
      <c r="Q42" s="18">
        <f t="shared" si="20"/>
        <v>24997.225704373941</v>
      </c>
      <c r="R42" s="1"/>
    </row>
    <row r="43" spans="1:18" x14ac:dyDescent="0.2">
      <c r="A43" s="13">
        <f t="shared" si="10"/>
        <v>42</v>
      </c>
      <c r="B43" s="18">
        <v>0</v>
      </c>
      <c r="C43" s="5">
        <v>0.9</v>
      </c>
      <c r="D43" s="15">
        <f t="shared" si="13"/>
        <v>2.4150000000000001E-2</v>
      </c>
      <c r="E43" s="5">
        <v>0.9</v>
      </c>
      <c r="F43" s="25">
        <f t="shared" si="8"/>
        <v>0.87826500000000007</v>
      </c>
      <c r="H43" s="16">
        <v>41</v>
      </c>
      <c r="I43" s="17">
        <v>1.6100000000000001E-3</v>
      </c>
      <c r="J43" s="18">
        <f t="shared" si="21"/>
        <v>97248.318598953207</v>
      </c>
      <c r="K43" s="18">
        <f t="shared" si="14"/>
        <v>156.56979294431468</v>
      </c>
      <c r="L43" s="17">
        <f t="shared" si="15"/>
        <v>0.49100833698980167</v>
      </c>
      <c r="M43" s="17">
        <f t="shared" si="16"/>
        <v>0.48676759333371095</v>
      </c>
      <c r="N43" s="18">
        <f t="shared" si="17"/>
        <v>47749.735190326413</v>
      </c>
      <c r="O43" s="18">
        <f t="shared" si="18"/>
        <v>1339563.7528353441</v>
      </c>
      <c r="P43" s="18">
        <f t="shared" si="19"/>
        <v>76.213101300261499</v>
      </c>
      <c r="Q43" s="18">
        <f t="shared" si="20"/>
        <v>24925.834760529808</v>
      </c>
      <c r="R43" s="1"/>
    </row>
    <row r="44" spans="1:18" x14ac:dyDescent="0.2">
      <c r="A44" s="13">
        <f t="shared" si="10"/>
        <v>43</v>
      </c>
      <c r="B44" s="18">
        <v>0</v>
      </c>
      <c r="C44" s="5">
        <v>0.9</v>
      </c>
      <c r="D44" s="15">
        <f t="shared" si="13"/>
        <v>2.657E-2</v>
      </c>
      <c r="E44" s="5">
        <v>0.9</v>
      </c>
      <c r="F44" s="25">
        <f t="shared" si="8"/>
        <v>0.87608700000000006</v>
      </c>
      <c r="H44" s="16">
        <v>42</v>
      </c>
      <c r="I44" s="17">
        <v>1.7600000000000001E-3</v>
      </c>
      <c r="J44" s="18">
        <f t="shared" si="21"/>
        <v>97091.748806008894</v>
      </c>
      <c r="K44" s="18">
        <f t="shared" si="14"/>
        <v>170.88147789857567</v>
      </c>
      <c r="L44" s="17">
        <f t="shared" si="15"/>
        <v>0.48256347615705319</v>
      </c>
      <c r="M44" s="17">
        <f t="shared" si="16"/>
        <v>0.47839566912404025</v>
      </c>
      <c r="N44" s="18">
        <f t="shared" si="17"/>
        <v>46852.931809995069</v>
      </c>
      <c r="O44" s="18">
        <f t="shared" si="18"/>
        <v>1291814.0176450177</v>
      </c>
      <c r="P44" s="18">
        <f t="shared" si="19"/>
        <v>81.748958960194003</v>
      </c>
      <c r="Q44" s="18">
        <f t="shared" si="20"/>
        <v>24849.621659229546</v>
      </c>
      <c r="R44" s="1"/>
    </row>
    <row r="45" spans="1:18" x14ac:dyDescent="0.2">
      <c r="A45" s="13">
        <f t="shared" si="10"/>
        <v>44</v>
      </c>
      <c r="B45" s="18">
        <v>0</v>
      </c>
      <c r="C45" s="5">
        <v>0.9</v>
      </c>
      <c r="D45" s="15">
        <f t="shared" si="13"/>
        <v>2.9229999999999999E-2</v>
      </c>
      <c r="E45" s="5">
        <v>0.9</v>
      </c>
      <c r="F45" s="25">
        <f t="shared" si="8"/>
        <v>0.87369300000000005</v>
      </c>
      <c r="H45" s="16">
        <v>43</v>
      </c>
      <c r="I45" s="17">
        <v>1.92E-3</v>
      </c>
      <c r="J45" s="18">
        <f t="shared" si="21"/>
        <v>96920.867328110326</v>
      </c>
      <c r="K45" s="18">
        <f t="shared" si="14"/>
        <v>186.08806526997182</v>
      </c>
      <c r="L45" s="17">
        <f t="shared" si="15"/>
        <v>0.47426385863101045</v>
      </c>
      <c r="M45" s="17">
        <f t="shared" si="16"/>
        <v>0.47016773378284049</v>
      </c>
      <c r="N45" s="18">
        <f t="shared" si="17"/>
        <v>45966.064520893837</v>
      </c>
      <c r="O45" s="18">
        <f t="shared" si="18"/>
        <v>1244961.0858350226</v>
      </c>
      <c r="P45" s="18">
        <f t="shared" si="19"/>
        <v>87.492603932015953</v>
      </c>
      <c r="Q45" s="18">
        <f t="shared" si="20"/>
        <v>24767.872700269352</v>
      </c>
      <c r="R45" s="1"/>
    </row>
    <row r="46" spans="1:18" x14ac:dyDescent="0.2">
      <c r="A46" s="13">
        <f t="shared" si="10"/>
        <v>45</v>
      </c>
      <c r="B46" s="18">
        <v>0</v>
      </c>
      <c r="C46" s="5">
        <v>0.9</v>
      </c>
      <c r="D46" s="15">
        <f t="shared" si="13"/>
        <v>3.2230000000000002E-2</v>
      </c>
      <c r="E46" s="5">
        <v>0.9</v>
      </c>
      <c r="F46" s="25">
        <f t="shared" si="8"/>
        <v>0.87099300000000002</v>
      </c>
      <c r="H46" s="16">
        <v>44</v>
      </c>
      <c r="I46" s="17">
        <v>2.1099999999999999E-3</v>
      </c>
      <c r="J46" s="18">
        <f t="shared" si="21"/>
        <v>96734.779262840355</v>
      </c>
      <c r="K46" s="18">
        <f t="shared" si="14"/>
        <v>204.11038424459315</v>
      </c>
      <c r="L46" s="17">
        <f t="shared" si="15"/>
        <v>0.46610698636954334</v>
      </c>
      <c r="M46" s="17">
        <f t="shared" si="16"/>
        <v>0.4620813108430864</v>
      </c>
      <c r="N46" s="18">
        <f t="shared" si="17"/>
        <v>45088.756439325516</v>
      </c>
      <c r="O46" s="18">
        <f t="shared" si="18"/>
        <v>1198995.0213141288</v>
      </c>
      <c r="P46" s="18">
        <f t="shared" si="19"/>
        <v>94.315593908427658</v>
      </c>
      <c r="Q46" s="18">
        <f t="shared" si="20"/>
        <v>24680.380096337336</v>
      </c>
      <c r="R46" s="1"/>
    </row>
    <row r="47" spans="1:18" x14ac:dyDescent="0.2">
      <c r="A47" s="13">
        <f t="shared" si="10"/>
        <v>46</v>
      </c>
      <c r="B47" s="18">
        <v>0</v>
      </c>
      <c r="C47" s="5">
        <v>0.9</v>
      </c>
      <c r="D47" s="15">
        <f t="shared" si="13"/>
        <v>3.5680000000000003E-2</v>
      </c>
      <c r="E47" s="5">
        <v>0.9</v>
      </c>
      <c r="F47" s="25">
        <f t="shared" si="8"/>
        <v>0.86788799999999999</v>
      </c>
      <c r="H47" s="16">
        <v>45</v>
      </c>
      <c r="I47" s="17">
        <v>2.31E-3</v>
      </c>
      <c r="J47" s="18">
        <f t="shared" si="21"/>
        <v>96530.668878595767</v>
      </c>
      <c r="K47" s="18">
        <f t="shared" si="14"/>
        <v>222.98584510955621</v>
      </c>
      <c r="L47" s="17">
        <f t="shared" si="15"/>
        <v>0.45809040429439152</v>
      </c>
      <c r="M47" s="17">
        <f t="shared" si="16"/>
        <v>0.45413396643055171</v>
      </c>
      <c r="N47" s="18">
        <f t="shared" si="17"/>
        <v>44219.773133403971</v>
      </c>
      <c r="O47" s="18">
        <f t="shared" si="18"/>
        <v>1153906.2648748034</v>
      </c>
      <c r="P47" s="18">
        <f t="shared" si="19"/>
        <v>101.2654462974714</v>
      </c>
      <c r="Q47" s="18">
        <f t="shared" si="20"/>
        <v>24586.064502428908</v>
      </c>
      <c r="R47" s="1"/>
    </row>
    <row r="48" spans="1:18" x14ac:dyDescent="0.2">
      <c r="A48" s="13">
        <f t="shared" si="10"/>
        <v>47</v>
      </c>
      <c r="B48" s="18">
        <v>0</v>
      </c>
      <c r="C48" s="5">
        <v>0.9</v>
      </c>
      <c r="D48" s="15">
        <f t="shared" si="13"/>
        <v>3.9609999999999999E-2</v>
      </c>
      <c r="E48" s="5">
        <v>0.9</v>
      </c>
      <c r="F48" s="25">
        <f t="shared" si="8"/>
        <v>0.86435099999999998</v>
      </c>
      <c r="H48" s="16">
        <v>46</v>
      </c>
      <c r="I48" s="17">
        <v>2.5400000000000002E-3</v>
      </c>
      <c r="J48" s="18">
        <f t="shared" si="21"/>
        <v>96307.683033486217</v>
      </c>
      <c r="K48" s="18">
        <f t="shared" si="14"/>
        <v>244.62151490505499</v>
      </c>
      <c r="L48" s="17">
        <f t="shared" si="15"/>
        <v>0.45021169955222745</v>
      </c>
      <c r="M48" s="17">
        <f t="shared" si="16"/>
        <v>0.44632330853125474</v>
      </c>
      <c r="N48" s="18">
        <f t="shared" si="17"/>
        <v>43358.845658443053</v>
      </c>
      <c r="O48" s="18">
        <f t="shared" si="18"/>
        <v>1109686.4917413993</v>
      </c>
      <c r="P48" s="18">
        <f t="shared" si="19"/>
        <v>109.18028387035179</v>
      </c>
      <c r="Q48" s="18">
        <f t="shared" si="20"/>
        <v>24484.799056131436</v>
      </c>
      <c r="R48" s="1"/>
    </row>
    <row r="49" spans="1:18" x14ac:dyDescent="0.2">
      <c r="A49" s="13">
        <f t="shared" si="10"/>
        <v>48</v>
      </c>
      <c r="B49" s="18">
        <v>0</v>
      </c>
      <c r="C49" s="5">
        <v>0.9</v>
      </c>
      <c r="D49" s="15">
        <f t="shared" si="13"/>
        <v>4.3999999999999997E-2</v>
      </c>
      <c r="E49" s="5">
        <v>0.9</v>
      </c>
      <c r="F49" s="25">
        <f t="shared" si="8"/>
        <v>0.86040000000000005</v>
      </c>
      <c r="H49" s="16">
        <v>47</v>
      </c>
      <c r="I49" s="17">
        <v>2.7699999999999999E-3</v>
      </c>
      <c r="J49" s="18">
        <f t="shared" si="21"/>
        <v>96063.061518581162</v>
      </c>
      <c r="K49" s="18">
        <f t="shared" si="14"/>
        <v>266.09468040646982</v>
      </c>
      <c r="L49" s="17">
        <f t="shared" si="15"/>
        <v>0.44246850078842986</v>
      </c>
      <c r="M49" s="17">
        <f t="shared" si="16"/>
        <v>0.43864698627150339</v>
      </c>
      <c r="N49" s="18">
        <f t="shared" si="17"/>
        <v>42504.878811273316</v>
      </c>
      <c r="O49" s="18">
        <f t="shared" si="18"/>
        <v>1066327.6460829563</v>
      </c>
      <c r="P49" s="18">
        <f t="shared" si="19"/>
        <v>116.72162962317685</v>
      </c>
      <c r="Q49" s="18">
        <f t="shared" si="20"/>
        <v>24375.618772261085</v>
      </c>
      <c r="R49" s="1"/>
    </row>
    <row r="50" spans="1:18" x14ac:dyDescent="0.2">
      <c r="A50" s="13">
        <f t="shared" si="10"/>
        <v>49</v>
      </c>
      <c r="B50" s="18">
        <v>0</v>
      </c>
      <c r="C50" s="5">
        <v>0.9</v>
      </c>
      <c r="D50" s="15">
        <f t="shared" si="13"/>
        <v>4.8770000000000001E-2</v>
      </c>
      <c r="E50" s="5">
        <v>0.9</v>
      </c>
      <c r="F50" s="25">
        <f t="shared" si="8"/>
        <v>0.85610700000000006</v>
      </c>
      <c r="H50" s="16">
        <v>48</v>
      </c>
      <c r="I50" s="17">
        <v>3.0400000000000002E-3</v>
      </c>
      <c r="J50" s="18">
        <f t="shared" si="21"/>
        <v>95796.966838174689</v>
      </c>
      <c r="K50" s="18">
        <f t="shared" si="14"/>
        <v>291.22277918805105</v>
      </c>
      <c r="L50" s="17">
        <f t="shared" si="15"/>
        <v>0.43485847743334627</v>
      </c>
      <c r="M50" s="17">
        <f t="shared" si="16"/>
        <v>0.43110268921032263</v>
      </c>
      <c r="N50" s="18">
        <f t="shared" si="17"/>
        <v>41658.123141981407</v>
      </c>
      <c r="O50" s="18">
        <f t="shared" si="18"/>
        <v>1023822.767271683</v>
      </c>
      <c r="P50" s="18">
        <f t="shared" si="19"/>
        <v>125.54692326727279</v>
      </c>
      <c r="Q50" s="18">
        <f t="shared" si="20"/>
        <v>24258.897142637907</v>
      </c>
      <c r="R50" s="1"/>
    </row>
    <row r="51" spans="1:18" x14ac:dyDescent="0.2">
      <c r="A51" s="13">
        <f t="shared" si="10"/>
        <v>50</v>
      </c>
      <c r="B51" s="18">
        <v>0</v>
      </c>
      <c r="C51" s="5">
        <v>0.9</v>
      </c>
      <c r="D51" s="15">
        <f t="shared" si="13"/>
        <v>5.425E-2</v>
      </c>
      <c r="E51" s="5">
        <v>0.9</v>
      </c>
      <c r="F51" s="25">
        <f t="shared" si="8"/>
        <v>0.85117500000000001</v>
      </c>
      <c r="H51" s="16">
        <v>49</v>
      </c>
      <c r="I51" s="17">
        <v>3.3300000000000001E-3</v>
      </c>
      <c r="J51" s="18">
        <f t="shared" si="21"/>
        <v>95505.744058986631</v>
      </c>
      <c r="K51" s="18">
        <f t="shared" si="14"/>
        <v>318.03412771642547</v>
      </c>
      <c r="L51" s="17">
        <f t="shared" si="15"/>
        <v>0.42737933900083164</v>
      </c>
      <c r="M51" s="17">
        <f t="shared" si="16"/>
        <v>0.42368814664405169</v>
      </c>
      <c r="N51" s="18">
        <f t="shared" si="17"/>
        <v>40817.18176671231</v>
      </c>
      <c r="O51" s="18">
        <f>+N51+O52</f>
        <v>982164.64412970154</v>
      </c>
      <c r="P51" s="18">
        <f t="shared" si="19"/>
        <v>134.74729014172993</v>
      </c>
      <c r="Q51" s="18">
        <f>+P51+Q52</f>
        <v>24133.350219370634</v>
      </c>
      <c r="R51" s="1"/>
    </row>
    <row r="52" spans="1:18" x14ac:dyDescent="0.2">
      <c r="A52" s="13"/>
      <c r="B52" s="18"/>
      <c r="C52" s="5"/>
      <c r="D52" s="15"/>
      <c r="E52" s="5"/>
      <c r="F52" s="25"/>
      <c r="H52" s="16">
        <v>50</v>
      </c>
      <c r="I52" s="17">
        <v>3.65E-3</v>
      </c>
      <c r="J52" s="18">
        <f t="shared" si="21"/>
        <v>95187.709931270205</v>
      </c>
      <c r="K52" s="18">
        <f t="shared" si="14"/>
        <v>347.43514124913622</v>
      </c>
      <c r="L52" s="17">
        <f t="shared" si="15"/>
        <v>0.42002883439885169</v>
      </c>
      <c r="M52" s="17">
        <f t="shared" si="16"/>
        <v>0.41640112692290093</v>
      </c>
      <c r="N52" s="18">
        <f t="shared" si="17"/>
        <v>39981.582851527426</v>
      </c>
      <c r="O52" s="18">
        <f t="shared" si="18"/>
        <v>941347.4623629892</v>
      </c>
      <c r="P52" s="18">
        <f t="shared" si="19"/>
        <v>144.67238434875759</v>
      </c>
      <c r="Q52" s="18">
        <f t="shared" si="20"/>
        <v>23998.602929228902</v>
      </c>
      <c r="R52" s="1"/>
    </row>
    <row r="53" spans="1:18" x14ac:dyDescent="0.2">
      <c r="A53" s="13"/>
      <c r="B53" s="18"/>
      <c r="C53" s="5"/>
      <c r="D53" s="15"/>
      <c r="E53" s="5"/>
      <c r="F53" s="25"/>
      <c r="H53" s="16">
        <v>51</v>
      </c>
      <c r="I53" s="17">
        <v>4.0099999999999997E-3</v>
      </c>
      <c r="J53" s="18">
        <f t="shared" si="21"/>
        <v>94840.274790021067</v>
      </c>
      <c r="K53" s="18">
        <f t="shared" si="14"/>
        <v>380.30950190798444</v>
      </c>
      <c r="L53" s="17">
        <f t="shared" si="15"/>
        <v>0.41280475125194266</v>
      </c>
      <c r="M53" s="17">
        <f t="shared" si="16"/>
        <v>0.40923943677926378</v>
      </c>
      <c r="N53" s="18">
        <f t="shared" si="17"/>
        <v>39150.516043360534</v>
      </c>
      <c r="O53" s="18">
        <f t="shared" si="18"/>
        <v>901365.87951146183</v>
      </c>
      <c r="P53" s="18">
        <f t="shared" si="19"/>
        <v>155.6376463626259</v>
      </c>
      <c r="Q53" s="18">
        <f t="shared" si="20"/>
        <v>23853.930544880146</v>
      </c>
      <c r="R53" s="1"/>
    </row>
    <row r="54" spans="1:18" x14ac:dyDescent="0.2">
      <c r="A54" s="13"/>
      <c r="B54" s="18"/>
      <c r="C54" s="5"/>
      <c r="D54" s="15"/>
      <c r="E54" s="5"/>
      <c r="F54" s="25"/>
      <c r="H54" s="16">
        <v>52</v>
      </c>
      <c r="I54" s="17">
        <v>4.4000000000000003E-3</v>
      </c>
      <c r="J54" s="18">
        <f t="shared" si="21"/>
        <v>94459.96528811309</v>
      </c>
      <c r="K54" s="18">
        <f t="shared" si="14"/>
        <v>415.62384726769761</v>
      </c>
      <c r="L54" s="17">
        <f t="shared" si="15"/>
        <v>0.40570491523532443</v>
      </c>
      <c r="M54" s="17">
        <f t="shared" si="16"/>
        <v>0.40220092066758106</v>
      </c>
      <c r="N54" s="18">
        <f t="shared" si="17"/>
        <v>38322.872210345609</v>
      </c>
      <c r="O54" s="18">
        <f t="shared" si="18"/>
        <v>862215.36346810125</v>
      </c>
      <c r="P54" s="18">
        <f t="shared" si="19"/>
        <v>167.16429402247007</v>
      </c>
      <c r="Q54" s="18">
        <f t="shared" si="20"/>
        <v>23698.29289851752</v>
      </c>
      <c r="R54" s="1"/>
    </row>
    <row r="55" spans="1:18" x14ac:dyDescent="0.2">
      <c r="A55" s="13"/>
      <c r="B55" s="18"/>
      <c r="C55" s="5"/>
      <c r="D55" s="15"/>
      <c r="E55" s="5"/>
      <c r="F55" s="25"/>
      <c r="H55" s="16">
        <v>53</v>
      </c>
      <c r="I55" s="17">
        <v>4.7999999999999996E-3</v>
      </c>
      <c r="J55" s="18">
        <f t="shared" si="21"/>
        <v>94044.341440845397</v>
      </c>
      <c r="K55" s="18">
        <f t="shared" si="14"/>
        <v>451.41283891605786</v>
      </c>
      <c r="L55" s="17">
        <f t="shared" si="15"/>
        <v>0.39872718942046625</v>
      </c>
      <c r="M55" s="17">
        <f t="shared" si="16"/>
        <v>0.39528346011555876</v>
      </c>
      <c r="N55" s="18">
        <f t="shared" si="17"/>
        <v>37498.03594360697</v>
      </c>
      <c r="O55" s="18">
        <f t="shared" si="18"/>
        <v>823892.49125775567</v>
      </c>
      <c r="P55" s="18">
        <f t="shared" si="19"/>
        <v>178.43602890732672</v>
      </c>
      <c r="Q55" s="18">
        <f t="shared" si="20"/>
        <v>23531.12860449505</v>
      </c>
      <c r="R55" s="1"/>
    </row>
    <row r="56" spans="1:18" x14ac:dyDescent="0.2">
      <c r="A56" s="13"/>
      <c r="B56" s="18"/>
      <c r="C56" s="5"/>
      <c r="D56" s="15"/>
      <c r="E56" s="5"/>
      <c r="F56" s="25"/>
      <c r="H56" s="16">
        <v>54</v>
      </c>
      <c r="I56" s="17">
        <v>5.2199999999999998E-3</v>
      </c>
      <c r="J56" s="18">
        <f t="shared" si="21"/>
        <v>93592.928601929336</v>
      </c>
      <c r="K56" s="18">
        <f t="shared" si="14"/>
        <v>488.55508730207112</v>
      </c>
      <c r="L56" s="17">
        <f t="shared" si="15"/>
        <v>0.39186947363190777</v>
      </c>
      <c r="M56" s="17">
        <f t="shared" si="16"/>
        <v>0.38848497308654417</v>
      </c>
      <c r="N56" s="18">
        <f t="shared" si="17"/>
        <v>36676.211666906776</v>
      </c>
      <c r="O56" s="18">
        <f t="shared" si="18"/>
        <v>786394.45531414868</v>
      </c>
      <c r="P56" s="18">
        <f t="shared" si="19"/>
        <v>189.79630994183933</v>
      </c>
      <c r="Q56" s="18">
        <f t="shared" si="20"/>
        <v>23352.692575587724</v>
      </c>
      <c r="R56" s="1"/>
    </row>
    <row r="57" spans="1:18" x14ac:dyDescent="0.2">
      <c r="A57" s="13"/>
      <c r="B57" s="18"/>
      <c r="C57" s="5"/>
      <c r="D57" s="15"/>
      <c r="E57" s="5"/>
      <c r="F57" s="25"/>
      <c r="H57" s="16">
        <v>55</v>
      </c>
      <c r="I57" s="17">
        <v>5.6699999999999997E-3</v>
      </c>
      <c r="J57" s="18">
        <f t="shared" si="21"/>
        <v>93104.373514627267</v>
      </c>
      <c r="K57" s="18">
        <f t="shared" si="14"/>
        <v>527.90179782793655</v>
      </c>
      <c r="L57" s="17">
        <f t="shared" si="15"/>
        <v>0.38512970381514272</v>
      </c>
      <c r="M57" s="17">
        <f t="shared" si="16"/>
        <v>0.38180341335286894</v>
      </c>
      <c r="N57" s="18">
        <f t="shared" si="17"/>
        <v>35857.259795582817</v>
      </c>
      <c r="O57" s="18">
        <f t="shared" si="18"/>
        <v>749718.24364724196</v>
      </c>
      <c r="P57" s="18">
        <f t="shared" si="19"/>
        <v>201.5547083258223</v>
      </c>
      <c r="Q57" s="18">
        <f t="shared" si="20"/>
        <v>23162.896265645886</v>
      </c>
      <c r="R57" s="1"/>
    </row>
    <row r="58" spans="1:18" x14ac:dyDescent="0.2">
      <c r="A58" s="13"/>
      <c r="B58" s="18"/>
      <c r="C58" s="5"/>
      <c r="D58" s="15"/>
      <c r="E58" s="5"/>
      <c r="F58" s="25"/>
      <c r="H58" s="16">
        <v>56</v>
      </c>
      <c r="I58" s="17">
        <v>6.1500000000000001E-3</v>
      </c>
      <c r="J58" s="18">
        <f t="shared" si="21"/>
        <v>92576.471716799337</v>
      </c>
      <c r="K58" s="18">
        <f t="shared" si="14"/>
        <v>569.34530105831595</v>
      </c>
      <c r="L58" s="17">
        <f t="shared" si="15"/>
        <v>0.37850585141537363</v>
      </c>
      <c r="M58" s="17">
        <f t="shared" si="16"/>
        <v>0.37523676987996946</v>
      </c>
      <c r="N58" s="18">
        <f t="shared" si="17"/>
        <v>35040.736248198387</v>
      </c>
      <c r="O58" s="18">
        <f t="shared" si="18"/>
        <v>713860.98385165911</v>
      </c>
      <c r="P58" s="18">
        <f t="shared" si="19"/>
        <v>213.63929171546124</v>
      </c>
      <c r="Q58" s="18">
        <f t="shared" si="20"/>
        <v>22961.341557320065</v>
      </c>
      <c r="R58" s="1"/>
    </row>
    <row r="59" spans="1:18" x14ac:dyDescent="0.2">
      <c r="A59" s="13"/>
      <c r="B59" s="18"/>
      <c r="C59" s="5"/>
      <c r="D59" s="15"/>
      <c r="E59" s="5"/>
      <c r="F59" s="25"/>
      <c r="H59" s="16">
        <v>57</v>
      </c>
      <c r="I59" s="17">
        <v>6.6600000000000001E-3</v>
      </c>
      <c r="J59" s="18">
        <f t="shared" si="21"/>
        <v>92007.126415741019</v>
      </c>
      <c r="K59" s="18">
        <f t="shared" si="14"/>
        <v>612.76746192883525</v>
      </c>
      <c r="L59" s="17">
        <f t="shared" si="15"/>
        <v>0.37199592276695198</v>
      </c>
      <c r="M59" s="17">
        <f t="shared" si="16"/>
        <v>0.36878306622110019</v>
      </c>
      <c r="N59" s="18">
        <f t="shared" si="17"/>
        <v>34226.275892159181</v>
      </c>
      <c r="O59" s="18">
        <f t="shared" si="18"/>
        <v>678820.24760346068</v>
      </c>
      <c r="P59" s="18">
        <f t="shared" si="19"/>
        <v>225.97826349063715</v>
      </c>
      <c r="Q59" s="18">
        <f t="shared" si="20"/>
        <v>22747.702265604603</v>
      </c>
      <c r="R59" s="1"/>
    </row>
    <row r="60" spans="1:18" x14ac:dyDescent="0.2">
      <c r="A60" s="13"/>
      <c r="B60" s="18"/>
      <c r="C60" s="5"/>
      <c r="D60" s="15"/>
      <c r="E60" s="5"/>
      <c r="F60" s="25"/>
      <c r="H60" s="16">
        <v>58</v>
      </c>
      <c r="I60" s="17">
        <v>7.1799999999999998E-3</v>
      </c>
      <c r="J60" s="18">
        <f t="shared" si="21"/>
        <v>91394.358953812189</v>
      </c>
      <c r="K60" s="18">
        <f t="shared" si="14"/>
        <v>656.21149728837145</v>
      </c>
      <c r="L60" s="17">
        <f t="shared" si="15"/>
        <v>0.36559795849331889</v>
      </c>
      <c r="M60" s="17">
        <f t="shared" si="16"/>
        <v>0.36244035992245716</v>
      </c>
      <c r="N60" s="18">
        <f t="shared" si="17"/>
        <v>33413.591051319316</v>
      </c>
      <c r="O60" s="18">
        <f t="shared" si="18"/>
        <v>644593.97171130148</v>
      </c>
      <c r="P60" s="18">
        <f t="shared" si="19"/>
        <v>237.83753126245188</v>
      </c>
      <c r="Q60" s="18">
        <f t="shared" si="20"/>
        <v>22521.724002113966</v>
      </c>
      <c r="R60" s="1"/>
    </row>
    <row r="61" spans="1:18" x14ac:dyDescent="0.2">
      <c r="A61" s="13"/>
      <c r="B61" s="18"/>
      <c r="C61" s="5"/>
      <c r="D61" s="15"/>
      <c r="E61" s="5"/>
      <c r="F61" s="25"/>
      <c r="H61" s="16">
        <v>59</v>
      </c>
      <c r="I61" s="17">
        <v>7.7400000000000004E-3</v>
      </c>
      <c r="J61" s="18">
        <f t="shared" si="21"/>
        <v>90738.147456523817</v>
      </c>
      <c r="K61" s="18">
        <f t="shared" si="14"/>
        <v>702.31326131349442</v>
      </c>
      <c r="L61" s="17">
        <f t="shared" si="15"/>
        <v>0.35931003291726665</v>
      </c>
      <c r="M61" s="17">
        <f t="shared" si="16"/>
        <v>0.3562067419385328</v>
      </c>
      <c r="N61" s="18">
        <f t="shared" si="17"/>
        <v>32603.126749455369</v>
      </c>
      <c r="O61" s="18">
        <f t="shared" si="18"/>
        <v>611180.38065998221</v>
      </c>
      <c r="P61" s="18">
        <f t="shared" si="19"/>
        <v>250.16871863270526</v>
      </c>
      <c r="Q61" s="18">
        <f t="shared" si="20"/>
        <v>22283.886470851514</v>
      </c>
      <c r="R61" s="1"/>
    </row>
    <row r="62" spans="1:18" x14ac:dyDescent="0.2">
      <c r="A62" s="13"/>
      <c r="B62" s="18"/>
      <c r="C62" s="5"/>
      <c r="D62" s="15"/>
      <c r="E62" s="5"/>
      <c r="F62" s="25"/>
      <c r="H62" s="16">
        <v>60</v>
      </c>
      <c r="I62" s="17">
        <v>8.3400000000000002E-3</v>
      </c>
      <c r="J62" s="18">
        <f t="shared" si="21"/>
        <v>90035.834195210322</v>
      </c>
      <c r="K62" s="18">
        <f t="shared" si="14"/>
        <v>750.89885718805408</v>
      </c>
      <c r="L62" s="17">
        <f t="shared" si="15"/>
        <v>0.35313025348134308</v>
      </c>
      <c r="M62" s="17">
        <f t="shared" si="16"/>
        <v>0.35008033605752609</v>
      </c>
      <c r="N62" s="18">
        <f t="shared" si="17"/>
        <v>31794.376951758797</v>
      </c>
      <c r="O62" s="18">
        <f t="shared" si="18"/>
        <v>578577.25391052687</v>
      </c>
      <c r="P62" s="18">
        <f t="shared" si="19"/>
        <v>262.87492426960625</v>
      </c>
      <c r="Q62" s="18">
        <f t="shared" si="20"/>
        <v>22033.71775221881</v>
      </c>
      <c r="R62" s="1"/>
    </row>
    <row r="63" spans="1:18" x14ac:dyDescent="0.2">
      <c r="A63" s="13"/>
      <c r="B63" s="18"/>
      <c r="C63" s="5"/>
      <c r="D63" s="15"/>
      <c r="E63" s="5"/>
      <c r="F63" s="25"/>
      <c r="H63">
        <v>61</v>
      </c>
      <c r="I63" s="2">
        <v>9.0200000000000002E-3</v>
      </c>
      <c r="J63" s="1">
        <f t="shared" si="21"/>
        <v>89284.935338022275</v>
      </c>
      <c r="K63" s="1">
        <f t="shared" si="14"/>
        <v>805.35011674896089</v>
      </c>
      <c r="L63" s="2">
        <f t="shared" si="15"/>
        <v>0.34705676017822418</v>
      </c>
      <c r="M63" s="2">
        <f t="shared" si="16"/>
        <v>0.34405929833663496</v>
      </c>
      <c r="N63" s="1">
        <f t="shared" si="17"/>
        <v>30986.94039113625</v>
      </c>
      <c r="O63" s="1">
        <f t="shared" si="18"/>
        <v>546782.87695876812</v>
      </c>
      <c r="P63" s="1">
        <f t="shared" si="19"/>
        <v>277.08819608397454</v>
      </c>
      <c r="Q63" s="1">
        <f t="shared" si="20"/>
        <v>21770.842827949204</v>
      </c>
      <c r="R63" s="1"/>
    </row>
    <row r="64" spans="1:18" x14ac:dyDescent="0.2">
      <c r="A64" s="13"/>
      <c r="B64" s="18"/>
      <c r="C64" s="5"/>
      <c r="D64" s="15"/>
      <c r="E64" s="5"/>
      <c r="F64" s="25"/>
      <c r="H64">
        <v>62</v>
      </c>
      <c r="I64" s="2">
        <v>9.8099999999999993E-3</v>
      </c>
      <c r="J64" s="1">
        <f t="shared" si="21"/>
        <v>88479.585221273315</v>
      </c>
      <c r="K64" s="1">
        <f t="shared" si="14"/>
        <v>867.98473102069113</v>
      </c>
      <c r="L64" s="2">
        <f t="shared" si="15"/>
        <v>0.34108772499088363</v>
      </c>
      <c r="M64" s="2">
        <f t="shared" si="16"/>
        <v>0.33814181654706132</v>
      </c>
      <c r="N64" s="1">
        <f t="shared" si="17"/>
        <v>30179.300431261123</v>
      </c>
      <c r="O64" s="1">
        <f t="shared" si="18"/>
        <v>515795.93656763184</v>
      </c>
      <c r="P64" s="1">
        <f t="shared" si="19"/>
        <v>293.50193368244891</v>
      </c>
      <c r="Q64" s="1">
        <f t="shared" si="20"/>
        <v>21493.754631865228</v>
      </c>
      <c r="R64" s="1"/>
    </row>
    <row r="65" spans="1:18" x14ac:dyDescent="0.2">
      <c r="A65" s="13"/>
      <c r="B65" s="18"/>
      <c r="C65" s="5"/>
      <c r="D65" s="15"/>
      <c r="E65" s="5"/>
      <c r="F65" s="25"/>
      <c r="H65">
        <v>63</v>
      </c>
      <c r="I65" s="2">
        <v>1.072E-2</v>
      </c>
      <c r="J65" s="1">
        <f t="shared" si="21"/>
        <v>87611.600490252618</v>
      </c>
      <c r="K65" s="1">
        <f t="shared" si="14"/>
        <v>939.19635725550813</v>
      </c>
      <c r="L65" s="2">
        <f t="shared" si="15"/>
        <v>0.33522135134239173</v>
      </c>
      <c r="M65" s="2">
        <f t="shared" si="16"/>
        <v>0.33232610962856146</v>
      </c>
      <c r="N65" s="1">
        <f t="shared" si="17"/>
        <v>29369.279109612231</v>
      </c>
      <c r="O65" s="1">
        <f t="shared" si="18"/>
        <v>485616.63613637071</v>
      </c>
      <c r="P65" s="1">
        <f t="shared" si="19"/>
        <v>312.11947158403956</v>
      </c>
      <c r="Q65" s="1">
        <f t="shared" si="20"/>
        <v>21200.25269818278</v>
      </c>
      <c r="R65" s="1"/>
    </row>
    <row r="66" spans="1:18" x14ac:dyDescent="0.2">
      <c r="A66" s="13"/>
      <c r="B66" s="18"/>
      <c r="C66" s="5"/>
      <c r="D66" s="15"/>
      <c r="E66" s="5"/>
      <c r="F66" s="25"/>
      <c r="H66">
        <v>64</v>
      </c>
      <c r="I66" s="2">
        <v>1.18E-2</v>
      </c>
      <c r="J66" s="1">
        <f t="shared" si="21"/>
        <v>86672.404132997108</v>
      </c>
      <c r="K66" s="1">
        <f t="shared" ref="K66:K97" si="22">+J66*I66</f>
        <v>1022.7343687693658</v>
      </c>
      <c r="L66" s="2">
        <f t="shared" ref="L66:L97" si="23">+(1/(1+R$2))^H66</f>
        <v>0.32945587355517608</v>
      </c>
      <c r="M66" s="2">
        <f t="shared" ref="M66:M97" si="24">+(1/(1+R$2))^(H66+0.5)</f>
        <v>0.32661042715337729</v>
      </c>
      <c r="N66" s="1">
        <f t="shared" ref="N66:N97" si="25">+L66*J66</f>
        <v>28554.732616763817</v>
      </c>
      <c r="O66" s="1">
        <f t="shared" ref="O66:O97" si="26">+N66+O67</f>
        <v>456247.35702675849</v>
      </c>
      <c r="P66" s="1">
        <f t="shared" ref="P66:P97" si="27">+M66*K66</f>
        <v>334.03570904820225</v>
      </c>
      <c r="Q66" s="1">
        <f t="shared" ref="Q66:Q97" si="28">+P66+Q67</f>
        <v>20888.13322659874</v>
      </c>
      <c r="R66" s="1"/>
    </row>
    <row r="67" spans="1:18" x14ac:dyDescent="0.2">
      <c r="A67" s="13"/>
      <c r="B67" s="18"/>
      <c r="C67" s="5"/>
      <c r="D67" s="15"/>
      <c r="E67" s="5"/>
      <c r="F67" s="25"/>
      <c r="H67">
        <v>65</v>
      </c>
      <c r="I67" s="2">
        <v>1.306E-2</v>
      </c>
      <c r="J67" s="1">
        <f t="shared" ref="J67:J98" si="29">+J66-K66</f>
        <v>85649.669764227743</v>
      </c>
      <c r="K67" s="1">
        <f t="shared" si="22"/>
        <v>1118.5846871208144</v>
      </c>
      <c r="L67" s="2">
        <f t="shared" si="23"/>
        <v>0.32378955631958334</v>
      </c>
      <c r="M67" s="2">
        <f t="shared" si="24"/>
        <v>0.32099304879938795</v>
      </c>
      <c r="N67" s="1">
        <f t="shared" si="25"/>
        <v>27732.468571878133</v>
      </c>
      <c r="O67" s="1">
        <f t="shared" si="26"/>
        <v>427692.62440999469</v>
      </c>
      <c r="P67" s="1">
        <f t="shared" si="27"/>
        <v>359.05790905921964</v>
      </c>
      <c r="Q67" s="1">
        <f t="shared" si="28"/>
        <v>20554.097517550537</v>
      </c>
      <c r="R67" s="1"/>
    </row>
    <row r="68" spans="1:18" x14ac:dyDescent="0.2">
      <c r="A68" s="13"/>
      <c r="B68" s="18"/>
      <c r="C68" s="5"/>
      <c r="D68" s="15"/>
      <c r="E68" s="5"/>
      <c r="F68" s="25"/>
      <c r="H68">
        <v>66</v>
      </c>
      <c r="I68" s="2">
        <v>1.452E-2</v>
      </c>
      <c r="J68" s="1">
        <f t="shared" si="29"/>
        <v>84531.085077106924</v>
      </c>
      <c r="K68" s="1">
        <f t="shared" si="22"/>
        <v>1227.3913553195925</v>
      </c>
      <c r="L68" s="2">
        <f t="shared" si="23"/>
        <v>0.31822069417158066</v>
      </c>
      <c r="M68" s="2">
        <f t="shared" si="24"/>
        <v>0.31547228383232229</v>
      </c>
      <c r="N68" s="1">
        <f t="shared" si="25"/>
        <v>26899.540572313908</v>
      </c>
      <c r="O68" s="1">
        <f t="shared" si="26"/>
        <v>399960.15583811654</v>
      </c>
      <c r="P68" s="1">
        <f t="shared" si="27"/>
        <v>387.20795401872124</v>
      </c>
      <c r="Q68" s="1">
        <f t="shared" si="28"/>
        <v>20195.039608491319</v>
      </c>
      <c r="R68" s="1"/>
    </row>
    <row r="69" spans="1:18" x14ac:dyDescent="0.2">
      <c r="A69" s="13"/>
      <c r="B69" s="18"/>
      <c r="C69" s="5"/>
      <c r="D69" s="15"/>
      <c r="E69" s="5"/>
      <c r="F69" s="25"/>
      <c r="H69">
        <v>67</v>
      </c>
      <c r="I69" s="2">
        <v>1.6160000000000001E-2</v>
      </c>
      <c r="J69" s="1">
        <f t="shared" si="29"/>
        <v>83303.693721787335</v>
      </c>
      <c r="K69" s="1">
        <f t="shared" si="22"/>
        <v>1346.1876905440834</v>
      </c>
      <c r="L69" s="2">
        <f t="shared" si="23"/>
        <v>0.31274761097944043</v>
      </c>
      <c r="M69" s="2">
        <f t="shared" si="24"/>
        <v>0.3100464705968769</v>
      </c>
      <c r="N69" s="1">
        <f t="shared" si="25"/>
        <v>26053.031197251999</v>
      </c>
      <c r="O69" s="1">
        <f t="shared" si="26"/>
        <v>373060.61526580265</v>
      </c>
      <c r="P69" s="1">
        <f t="shared" si="27"/>
        <v>417.38074221415377</v>
      </c>
      <c r="Q69" s="1">
        <f t="shared" si="28"/>
        <v>19807.831654472597</v>
      </c>
      <c r="R69" s="1"/>
    </row>
    <row r="70" spans="1:18" x14ac:dyDescent="0.2">
      <c r="A70" s="13"/>
      <c r="B70" s="18"/>
      <c r="C70" s="5"/>
      <c r="D70" s="15"/>
      <c r="E70" s="5"/>
      <c r="F70" s="25"/>
      <c r="H70">
        <v>68</v>
      </c>
      <c r="I70" s="2">
        <v>1.7940000000000001E-2</v>
      </c>
      <c r="J70" s="1">
        <f t="shared" si="29"/>
        <v>81957.506031243247</v>
      </c>
      <c r="K70" s="1">
        <f t="shared" si="22"/>
        <v>1470.317658200504</v>
      </c>
      <c r="L70" s="2">
        <f t="shared" si="23"/>
        <v>0.3073686594392534</v>
      </c>
      <c r="M70" s="2">
        <f t="shared" si="24"/>
        <v>0.30471397601658662</v>
      </c>
      <c r="N70" s="1">
        <f t="shared" si="25"/>
        <v>25191.168759807762</v>
      </c>
      <c r="O70" s="1">
        <f t="shared" si="26"/>
        <v>347007.58406855067</v>
      </c>
      <c r="P70" s="1">
        <f t="shared" si="27"/>
        <v>448.02633963767215</v>
      </c>
      <c r="Q70" s="1">
        <f t="shared" si="28"/>
        <v>19390.450912258442</v>
      </c>
      <c r="R70" s="1"/>
    </row>
    <row r="71" spans="1:18" x14ac:dyDescent="0.2">
      <c r="A71" s="13"/>
      <c r="B71" s="18"/>
      <c r="C71" s="5"/>
      <c r="D71" s="15"/>
      <c r="E71" s="5"/>
      <c r="F71" s="25"/>
      <c r="H71">
        <v>69</v>
      </c>
      <c r="I71" s="2">
        <v>1.9859999999999999E-2</v>
      </c>
      <c r="J71" s="1">
        <f t="shared" si="29"/>
        <v>80487.188373042736</v>
      </c>
      <c r="K71" s="1">
        <f t="shared" si="22"/>
        <v>1598.4755610886286</v>
      </c>
      <c r="L71" s="2">
        <f t="shared" si="23"/>
        <v>0.30208222057911882</v>
      </c>
      <c r="M71" s="2">
        <f t="shared" si="24"/>
        <v>0.29947319510229642</v>
      </c>
      <c r="N71" s="1">
        <f t="shared" si="25"/>
        <v>24313.748591898584</v>
      </c>
      <c r="O71" s="1">
        <f t="shared" si="26"/>
        <v>321816.4153087429</v>
      </c>
      <c r="P71" s="1">
        <f t="shared" si="27"/>
        <v>478.70058357214765</v>
      </c>
      <c r="Q71" s="1">
        <f t="shared" si="28"/>
        <v>18942.42457262077</v>
      </c>
      <c r="R71" s="1"/>
    </row>
    <row r="72" spans="1:18" x14ac:dyDescent="0.2">
      <c r="A72" s="13"/>
      <c r="B72" s="18"/>
      <c r="C72" s="5"/>
      <c r="D72" s="15"/>
      <c r="E72" s="5"/>
      <c r="F72" s="25"/>
      <c r="H72">
        <v>70</v>
      </c>
      <c r="I72" s="2">
        <v>2.1930000000000002E-2</v>
      </c>
      <c r="J72" s="1">
        <f t="shared" si="29"/>
        <v>78888.712811954101</v>
      </c>
      <c r="K72" s="1">
        <f t="shared" si="22"/>
        <v>1730.0294719661536</v>
      </c>
      <c r="L72" s="2">
        <f t="shared" si="23"/>
        <v>0.29688670327186117</v>
      </c>
      <c r="M72" s="2">
        <f t="shared" si="24"/>
        <v>0.29432255046908734</v>
      </c>
      <c r="N72" s="1">
        <f t="shared" si="25"/>
        <v>23421.009872101691</v>
      </c>
      <c r="O72" s="1">
        <f t="shared" si="26"/>
        <v>297502.66671684431</v>
      </c>
      <c r="P72" s="1">
        <f t="shared" si="27"/>
        <v>509.18668657576677</v>
      </c>
      <c r="Q72" s="1">
        <f t="shared" si="28"/>
        <v>18463.723989048623</v>
      </c>
      <c r="R72" s="1"/>
    </row>
    <row r="73" spans="1:18" x14ac:dyDescent="0.2">
      <c r="A73" s="13"/>
      <c r="B73" s="18"/>
      <c r="C73" s="5"/>
      <c r="D73" s="15"/>
      <c r="E73" s="5"/>
      <c r="F73" s="25"/>
      <c r="H73">
        <v>71</v>
      </c>
      <c r="I73" s="2">
        <v>2.4150000000000001E-2</v>
      </c>
      <c r="J73" s="1">
        <f t="shared" si="29"/>
        <v>77158.683339987954</v>
      </c>
      <c r="K73" s="1">
        <f t="shared" si="22"/>
        <v>1863.3822026607093</v>
      </c>
      <c r="L73" s="2">
        <f t="shared" si="23"/>
        <v>0.29178054375612889</v>
      </c>
      <c r="M73" s="2">
        <f t="shared" si="24"/>
        <v>0.28926049186151087</v>
      </c>
      <c r="N73" s="1">
        <f t="shared" si="25"/>
        <v>22513.402580448648</v>
      </c>
      <c r="O73" s="1">
        <f t="shared" si="26"/>
        <v>274081.6568447426</v>
      </c>
      <c r="P73" s="1">
        <f t="shared" si="27"/>
        <v>539.00285246762223</v>
      </c>
      <c r="Q73" s="1">
        <f t="shared" si="28"/>
        <v>17954.537302472858</v>
      </c>
      <c r="R73" s="1"/>
    </row>
    <row r="74" spans="1:18" x14ac:dyDescent="0.2">
      <c r="A74" s="13"/>
      <c r="B74" s="18"/>
      <c r="C74" s="5"/>
      <c r="D74" s="15"/>
      <c r="E74" s="5"/>
      <c r="F74" s="25"/>
      <c r="H74">
        <v>72</v>
      </c>
      <c r="I74" s="2">
        <v>2.657E-2</v>
      </c>
      <c r="J74" s="1">
        <f t="shared" si="29"/>
        <v>75295.301137327246</v>
      </c>
      <c r="K74" s="1">
        <f t="shared" si="22"/>
        <v>2000.5961512187848</v>
      </c>
      <c r="L74" s="2">
        <f t="shared" si="23"/>
        <v>0.28676220516572865</v>
      </c>
      <c r="M74" s="2">
        <f t="shared" si="24"/>
        <v>0.28428549568698858</v>
      </c>
      <c r="N74" s="1">
        <f t="shared" si="25"/>
        <v>21591.846592757556</v>
      </c>
      <c r="O74" s="1">
        <f t="shared" si="26"/>
        <v>251568.25426429394</v>
      </c>
      <c r="P74" s="1">
        <f t="shared" si="27"/>
        <v>568.74046851871378</v>
      </c>
      <c r="Q74" s="1">
        <f t="shared" si="28"/>
        <v>17415.534450005234</v>
      </c>
      <c r="R74" s="1"/>
    </row>
    <row r="75" spans="1:18" x14ac:dyDescent="0.2">
      <c r="A75" s="13"/>
      <c r="B75" s="18"/>
      <c r="C75" s="5"/>
      <c r="D75" s="15"/>
      <c r="E75" s="5"/>
      <c r="F75" s="25"/>
      <c r="H75">
        <v>73</v>
      </c>
      <c r="I75" s="2">
        <v>2.9229999999999999E-2</v>
      </c>
      <c r="J75" s="1">
        <f t="shared" si="29"/>
        <v>73294.704986108467</v>
      </c>
      <c r="K75" s="1">
        <f t="shared" si="22"/>
        <v>2142.4042267439504</v>
      </c>
      <c r="L75" s="2">
        <f t="shared" si="23"/>
        <v>0.28183017706705515</v>
      </c>
      <c r="M75" s="2">
        <f t="shared" si="24"/>
        <v>0.27939606455723692</v>
      </c>
      <c r="N75" s="1">
        <f t="shared" si="25"/>
        <v>20656.659684312519</v>
      </c>
      <c r="O75" s="1">
        <f t="shared" si="26"/>
        <v>229976.40767153638</v>
      </c>
      <c r="P75" s="1">
        <f t="shared" si="27"/>
        <v>598.57930964305001</v>
      </c>
      <c r="Q75" s="1">
        <f t="shared" si="28"/>
        <v>16846.79398148652</v>
      </c>
      <c r="R75" s="1"/>
    </row>
    <row r="76" spans="1:18" x14ac:dyDescent="0.2">
      <c r="A76" s="13"/>
      <c r="B76" s="18"/>
      <c r="C76" s="5"/>
      <c r="D76" s="15"/>
      <c r="E76" s="5"/>
      <c r="F76" s="25"/>
      <c r="H76">
        <v>74</v>
      </c>
      <c r="I76" s="2">
        <v>3.2230000000000002E-2</v>
      </c>
      <c r="J76" s="1">
        <f t="shared" si="29"/>
        <v>71152.300759364516</v>
      </c>
      <c r="K76" s="1">
        <f t="shared" si="22"/>
        <v>2293.2386534743187</v>
      </c>
      <c r="L76" s="2">
        <f t="shared" si="23"/>
        <v>0.27698297500447677</v>
      </c>
      <c r="M76" s="2">
        <f t="shared" si="24"/>
        <v>0.27459072683757924</v>
      </c>
      <c r="N76" s="1">
        <f t="shared" si="25"/>
        <v>19707.975942742076</v>
      </c>
      <c r="O76" s="1">
        <f t="shared" si="26"/>
        <v>209319.74798722385</v>
      </c>
      <c r="P76" s="1">
        <f t="shared" si="27"/>
        <v>629.7020686695447</v>
      </c>
      <c r="Q76" s="1">
        <f t="shared" si="28"/>
        <v>16248.214671843471</v>
      </c>
      <c r="R76" s="1"/>
    </row>
    <row r="77" spans="1:18" x14ac:dyDescent="0.2">
      <c r="A77" s="13"/>
      <c r="B77" s="18"/>
      <c r="C77" s="5"/>
      <c r="D77" s="15"/>
      <c r="E77" s="5"/>
      <c r="F77" s="25"/>
      <c r="H77">
        <v>75</v>
      </c>
      <c r="I77" s="2">
        <v>3.5680000000000003E-2</v>
      </c>
      <c r="J77" s="1">
        <f t="shared" si="29"/>
        <v>68859.062105890203</v>
      </c>
      <c r="K77" s="1">
        <f t="shared" si="22"/>
        <v>2456.8913359381627</v>
      </c>
      <c r="L77" s="2">
        <f t="shared" si="23"/>
        <v>0.27221914005353981</v>
      </c>
      <c r="M77" s="2">
        <f t="shared" si="24"/>
        <v>0.26986803620400907</v>
      </c>
      <c r="N77" s="1">
        <f t="shared" si="25"/>
        <v>18744.754671358722</v>
      </c>
      <c r="O77" s="1">
        <f t="shared" si="26"/>
        <v>189611.77204448177</v>
      </c>
      <c r="P77" s="1">
        <f t="shared" si="27"/>
        <v>663.03643999627627</v>
      </c>
      <c r="Q77" s="1">
        <f t="shared" si="28"/>
        <v>15618.512603173926</v>
      </c>
      <c r="R77" s="1"/>
    </row>
    <row r="78" spans="1:18" x14ac:dyDescent="0.2">
      <c r="A78" s="13"/>
      <c r="B78" s="18"/>
      <c r="C78" s="5"/>
      <c r="D78" s="15"/>
      <c r="E78" s="5"/>
      <c r="F78" s="25"/>
      <c r="H78">
        <v>76</v>
      </c>
      <c r="I78" s="2">
        <v>3.9609999999999999E-2</v>
      </c>
      <c r="J78" s="1">
        <f t="shared" si="29"/>
        <v>66402.170769952034</v>
      </c>
      <c r="K78" s="1">
        <f t="shared" si="22"/>
        <v>2630.1899841978002</v>
      </c>
      <c r="L78" s="2">
        <f t="shared" si="23"/>
        <v>0.26753723838185722</v>
      </c>
      <c r="M78" s="2">
        <f t="shared" si="24"/>
        <v>0.2652265712078713</v>
      </c>
      <c r="N78" s="1">
        <f t="shared" si="25"/>
        <v>17765.053390353449</v>
      </c>
      <c r="O78" s="1">
        <f t="shared" si="26"/>
        <v>170867.01737312306</v>
      </c>
      <c r="P78" s="1">
        <f t="shared" si="27"/>
        <v>697.59627113406771</v>
      </c>
      <c r="Q78" s="1">
        <f t="shared" si="28"/>
        <v>14955.476163177649</v>
      </c>
      <c r="R78" s="1"/>
    </row>
    <row r="79" spans="1:18" x14ac:dyDescent="0.2">
      <c r="H79">
        <v>77</v>
      </c>
      <c r="I79" s="2">
        <v>4.3999999999999997E-2</v>
      </c>
      <c r="J79" s="1">
        <f>+J78-K78</f>
        <v>63771.980785754233</v>
      </c>
      <c r="K79" s="1">
        <f t="shared" si="22"/>
        <v>2805.9671545731862</v>
      </c>
      <c r="L79" s="2">
        <f t="shared" si="23"/>
        <v>0.2629358608175501</v>
      </c>
      <c r="M79" s="2">
        <f t="shared" si="24"/>
        <v>0.26066493484803072</v>
      </c>
      <c r="N79" s="1">
        <f t="shared" si="25"/>
        <v>16767.940663942554</v>
      </c>
      <c r="O79" s="1">
        <f t="shared" si="26"/>
        <v>153101.96398276961</v>
      </c>
      <c r="P79" s="1">
        <f t="shared" si="27"/>
        <v>731.41724553253368</v>
      </c>
      <c r="Q79" s="1">
        <f t="shared" si="28"/>
        <v>14257.879892043582</v>
      </c>
      <c r="R79" s="1"/>
    </row>
    <row r="80" spans="1:18" x14ac:dyDescent="0.2">
      <c r="H80">
        <v>78</v>
      </c>
      <c r="I80" s="2">
        <v>4.8770000000000001E-2</v>
      </c>
      <c r="J80" s="1">
        <f t="shared" si="29"/>
        <v>60966.013631181049</v>
      </c>
      <c r="K80" s="1">
        <f t="shared" si="22"/>
        <v>2973.3124847926997</v>
      </c>
      <c r="L80" s="2">
        <f t="shared" si="23"/>
        <v>0.25841362242511062</v>
      </c>
      <c r="M80" s="2">
        <f t="shared" si="24"/>
        <v>0.25618175415039873</v>
      </c>
      <c r="N80" s="1">
        <f t="shared" si="25"/>
        <v>15754.448427252168</v>
      </c>
      <c r="O80" s="1">
        <f t="shared" si="26"/>
        <v>136334.02331882706</v>
      </c>
      <c r="P80" s="1">
        <f t="shared" si="27"/>
        <v>761.70840799147459</v>
      </c>
      <c r="Q80" s="1">
        <f t="shared" si="28"/>
        <v>13526.462646511049</v>
      </c>
      <c r="R80" s="1"/>
    </row>
    <row r="81" spans="8:18" x14ac:dyDescent="0.2">
      <c r="H81">
        <v>79</v>
      </c>
      <c r="I81" s="2">
        <v>5.425E-2</v>
      </c>
      <c r="J81" s="1">
        <f t="shared" si="29"/>
        <v>57992.701146388346</v>
      </c>
      <c r="K81" s="1">
        <f t="shared" si="22"/>
        <v>3146.1040371915678</v>
      </c>
      <c r="L81" s="2">
        <f t="shared" si="23"/>
        <v>0.2539691620885608</v>
      </c>
      <c r="M81" s="2">
        <f t="shared" si="24"/>
        <v>0.25177567975469162</v>
      </c>
      <c r="N81" s="1">
        <f t="shared" si="25"/>
        <v>14728.357717400568</v>
      </c>
      <c r="O81" s="1">
        <f t="shared" si="26"/>
        <v>120579.57489157488</v>
      </c>
      <c r="P81" s="1">
        <f t="shared" si="27"/>
        <v>792.1124825428866</v>
      </c>
      <c r="Q81" s="1">
        <f t="shared" si="28"/>
        <v>12764.754238519574</v>
      </c>
      <c r="R81" s="1"/>
    </row>
    <row r="82" spans="8:18" x14ac:dyDescent="0.2">
      <c r="H82">
        <v>80</v>
      </c>
      <c r="I82" s="2">
        <v>6.0389999999999999E-2</v>
      </c>
      <c r="J82" s="1">
        <f t="shared" si="29"/>
        <v>54846.59710919678</v>
      </c>
      <c r="K82" s="1">
        <f t="shared" si="22"/>
        <v>3312.1859994243937</v>
      </c>
      <c r="L82" s="2">
        <f t="shared" si="23"/>
        <v>0.24960114210177961</v>
      </c>
      <c r="M82" s="2">
        <f t="shared" si="24"/>
        <v>0.24744538550829639</v>
      </c>
      <c r="N82" s="1">
        <f t="shared" si="25"/>
        <v>13689.773278851681</v>
      </c>
      <c r="O82" s="1">
        <f t="shared" si="26"/>
        <v>105851.21717417432</v>
      </c>
      <c r="P82" s="1">
        <f t="shared" si="27"/>
        <v>819.58514150275107</v>
      </c>
      <c r="Q82" s="1">
        <f t="shared" si="28"/>
        <v>11972.641755976687</v>
      </c>
      <c r="R82" s="1"/>
    </row>
    <row r="83" spans="8:18" x14ac:dyDescent="0.2">
      <c r="H83">
        <v>81</v>
      </c>
      <c r="I83" s="2">
        <v>6.7280000000000006E-2</v>
      </c>
      <c r="J83" s="1">
        <f t="shared" si="29"/>
        <v>51534.411109772387</v>
      </c>
      <c r="K83" s="1">
        <f t="shared" si="22"/>
        <v>3467.2351794654865</v>
      </c>
      <c r="L83" s="2">
        <f t="shared" si="23"/>
        <v>0.24530824776587673</v>
      </c>
      <c r="M83" s="2">
        <f t="shared" si="24"/>
        <v>0.24318956806712175</v>
      </c>
      <c r="N83" s="1">
        <f t="shared" si="25"/>
        <v>12641.816088984595</v>
      </c>
      <c r="O83" s="1">
        <f t="shared" si="26"/>
        <v>92161.443895322649</v>
      </c>
      <c r="P83" s="1">
        <f t="shared" si="27"/>
        <v>843.19542568134102</v>
      </c>
      <c r="Q83" s="1">
        <f t="shared" si="28"/>
        <v>11153.056614473935</v>
      </c>
      <c r="R83" s="1"/>
    </row>
    <row r="84" spans="8:18" x14ac:dyDescent="0.2">
      <c r="H84">
        <v>82</v>
      </c>
      <c r="I84" s="2">
        <v>7.4999999999999997E-2</v>
      </c>
      <c r="J84" s="1">
        <f t="shared" si="29"/>
        <v>48067.175930306897</v>
      </c>
      <c r="K84" s="1">
        <f t="shared" si="22"/>
        <v>3605.038194773017</v>
      </c>
      <c r="L84" s="2">
        <f t="shared" si="23"/>
        <v>0.24108918699349061</v>
      </c>
      <c r="M84" s="2">
        <f t="shared" si="24"/>
        <v>0.23900694650331372</v>
      </c>
      <c r="N84" s="1">
        <f t="shared" si="25"/>
        <v>11588.47636611077</v>
      </c>
      <c r="O84" s="1">
        <f t="shared" si="26"/>
        <v>79519.62780633806</v>
      </c>
      <c r="P84" s="1">
        <f t="shared" si="27"/>
        <v>861.62917096051717</v>
      </c>
      <c r="Q84" s="1">
        <f t="shared" si="28"/>
        <v>10309.861188792594</v>
      </c>
      <c r="R84" s="1"/>
    </row>
    <row r="85" spans="8:18" x14ac:dyDescent="0.2">
      <c r="H85">
        <v>83</v>
      </c>
      <c r="I85" s="2">
        <v>8.3640000000000006E-2</v>
      </c>
      <c r="J85" s="1">
        <f t="shared" si="29"/>
        <v>44462.137735533877</v>
      </c>
      <c r="K85" s="1">
        <f t="shared" si="22"/>
        <v>3718.8132002000539</v>
      </c>
      <c r="L85" s="2">
        <f t="shared" si="23"/>
        <v>0.23694268991989251</v>
      </c>
      <c r="M85" s="2">
        <f t="shared" si="24"/>
        <v>0.23489626191971863</v>
      </c>
      <c r="N85" s="1">
        <f t="shared" si="25"/>
        <v>10534.978514646155</v>
      </c>
      <c r="O85" s="1">
        <f t="shared" si="26"/>
        <v>67931.151440227288</v>
      </c>
      <c r="P85" s="1">
        <f t="shared" si="27"/>
        <v>873.53531950469892</v>
      </c>
      <c r="Q85" s="1">
        <f t="shared" si="28"/>
        <v>9448.232017832077</v>
      </c>
      <c r="R85" s="1"/>
    </row>
    <row r="86" spans="8:18" x14ac:dyDescent="0.2">
      <c r="H86">
        <v>84</v>
      </c>
      <c r="I86" s="2">
        <v>9.3289999999999998E-2</v>
      </c>
      <c r="J86" s="1">
        <f t="shared" si="29"/>
        <v>40743.324535333821</v>
      </c>
      <c r="K86" s="1">
        <f t="shared" si="22"/>
        <v>3800.9447459012922</v>
      </c>
      <c r="L86" s="2">
        <f t="shared" si="23"/>
        <v>0.23286750852077881</v>
      </c>
      <c r="M86" s="2">
        <f t="shared" si="24"/>
        <v>0.23085627707097653</v>
      </c>
      <c r="N86" s="1">
        <f t="shared" si="25"/>
        <v>9487.7964733967056</v>
      </c>
      <c r="O86" s="1">
        <f t="shared" si="26"/>
        <v>57396.172925581137</v>
      </c>
      <c r="P86" s="1">
        <f t="shared" si="27"/>
        <v>877.4719533912612</v>
      </c>
      <c r="Q86" s="1">
        <f t="shared" si="28"/>
        <v>8574.6966983273778</v>
      </c>
      <c r="R86" s="1"/>
    </row>
    <row r="87" spans="8:18" x14ac:dyDescent="0.2">
      <c r="H87">
        <v>85</v>
      </c>
      <c r="I87" s="2">
        <v>0.10407</v>
      </c>
      <c r="J87" s="1">
        <f t="shared" si="29"/>
        <v>36942.379789432525</v>
      </c>
      <c r="K87" s="1">
        <f t="shared" si="22"/>
        <v>3844.5934646862429</v>
      </c>
      <c r="L87" s="2">
        <f t="shared" si="23"/>
        <v>0.22886241623663764</v>
      </c>
      <c r="M87" s="2">
        <f t="shared" si="24"/>
        <v>0.22688577599113169</v>
      </c>
      <c r="N87" s="1">
        <f t="shared" si="25"/>
        <v>8454.7223001410566</v>
      </c>
      <c r="O87" s="1">
        <f t="shared" si="26"/>
        <v>47908.376452184428</v>
      </c>
      <c r="P87" s="1">
        <f t="shared" si="27"/>
        <v>872.28357160577173</v>
      </c>
      <c r="Q87" s="1">
        <f t="shared" si="28"/>
        <v>7697.2247449361175</v>
      </c>
      <c r="R87" s="1"/>
    </row>
    <row r="88" spans="8:18" x14ac:dyDescent="0.2">
      <c r="H88">
        <v>86</v>
      </c>
      <c r="I88" s="2">
        <v>0.11609</v>
      </c>
      <c r="J88" s="1">
        <f t="shared" si="29"/>
        <v>33097.786324746281</v>
      </c>
      <c r="K88" s="1">
        <f t="shared" si="22"/>
        <v>3842.3220144397956</v>
      </c>
      <c r="L88" s="2">
        <f t="shared" si="23"/>
        <v>0.22492620760357504</v>
      </c>
      <c r="M88" s="2">
        <f t="shared" si="24"/>
        <v>0.22298356362764785</v>
      </c>
      <c r="N88" s="1">
        <f t="shared" si="25"/>
        <v>7444.5595580986492</v>
      </c>
      <c r="O88" s="1">
        <f t="shared" si="26"/>
        <v>39453.654152043368</v>
      </c>
      <c r="P88" s="1">
        <f t="shared" si="27"/>
        <v>856.77465538474826</v>
      </c>
      <c r="Q88" s="1">
        <f t="shared" si="28"/>
        <v>6824.9411733303459</v>
      </c>
      <c r="R88" s="1"/>
    </row>
    <row r="89" spans="8:18" x14ac:dyDescent="0.2">
      <c r="H89">
        <v>87</v>
      </c>
      <c r="I89" s="2">
        <v>0.12945999999999999</v>
      </c>
      <c r="J89" s="1">
        <f t="shared" si="29"/>
        <v>29255.464310306485</v>
      </c>
      <c r="K89" s="1">
        <f t="shared" si="22"/>
        <v>3787.4124096122773</v>
      </c>
      <c r="L89" s="2">
        <f t="shared" si="23"/>
        <v>0.2210576978904914</v>
      </c>
      <c r="M89" s="2">
        <f t="shared" si="24"/>
        <v>0.21914846548171776</v>
      </c>
      <c r="N89" s="1">
        <f t="shared" si="25"/>
        <v>6467.1455911537842</v>
      </c>
      <c r="O89" s="1">
        <f t="shared" si="26"/>
        <v>32009.094593944719</v>
      </c>
      <c r="P89" s="1">
        <f t="shared" si="27"/>
        <v>830.00561771294565</v>
      </c>
      <c r="Q89" s="1">
        <f t="shared" si="28"/>
        <v>5968.1665179455977</v>
      </c>
      <c r="R89" s="1"/>
    </row>
    <row r="90" spans="8:18" x14ac:dyDescent="0.2">
      <c r="H90">
        <v>88</v>
      </c>
      <c r="I90" s="2">
        <v>0.14432</v>
      </c>
      <c r="J90" s="1">
        <f t="shared" si="29"/>
        <v>25468.051900694209</v>
      </c>
      <c r="K90" s="1">
        <f t="shared" si="22"/>
        <v>3675.5492503081882</v>
      </c>
      <c r="L90" s="2">
        <f t="shared" si="23"/>
        <v>0.21725572274249769</v>
      </c>
      <c r="M90" s="2">
        <f t="shared" si="24"/>
        <v>0.21537932725475945</v>
      </c>
      <c r="N90" s="1">
        <f t="shared" si="25"/>
        <v>5533.0800225287621</v>
      </c>
      <c r="O90" s="1">
        <f t="shared" si="26"/>
        <v>25541.949002790934</v>
      </c>
      <c r="P90" s="1">
        <f t="shared" si="27"/>
        <v>791.63732482311298</v>
      </c>
      <c r="Q90" s="1">
        <f t="shared" si="28"/>
        <v>5138.1609002326522</v>
      </c>
      <c r="R90" s="1"/>
    </row>
    <row r="91" spans="8:18" x14ac:dyDescent="0.2">
      <c r="H91">
        <v>89</v>
      </c>
      <c r="I91" s="2">
        <v>0.16078999999999999</v>
      </c>
      <c r="J91" s="1">
        <f t="shared" si="29"/>
        <v>21792.502650386021</v>
      </c>
      <c r="K91" s="1">
        <f t="shared" si="22"/>
        <v>3504.0165011555682</v>
      </c>
      <c r="L91" s="2">
        <f t="shared" si="23"/>
        <v>0.21351913783046456</v>
      </c>
      <c r="M91" s="2">
        <f t="shared" si="24"/>
        <v>0.21167501450099208</v>
      </c>
      <c r="N91" s="1">
        <f t="shared" si="25"/>
        <v>4653.116377078537</v>
      </c>
      <c r="O91" s="1">
        <f t="shared" si="26"/>
        <v>20008.86898026217</v>
      </c>
      <c r="P91" s="1">
        <f t="shared" si="27"/>
        <v>741.71274369382047</v>
      </c>
      <c r="Q91" s="1">
        <f t="shared" si="28"/>
        <v>4346.5235754095393</v>
      </c>
      <c r="R91" s="1"/>
    </row>
    <row r="92" spans="8:18" x14ac:dyDescent="0.2">
      <c r="H92">
        <v>90</v>
      </c>
      <c r="I92" s="2">
        <v>0.17899999999999999</v>
      </c>
      <c r="J92" s="1">
        <f t="shared" si="29"/>
        <v>18288.486149230452</v>
      </c>
      <c r="K92" s="1">
        <f t="shared" si="22"/>
        <v>3273.6390207122508</v>
      </c>
      <c r="L92" s="2">
        <f t="shared" si="23"/>
        <v>0.20984681850659906</v>
      </c>
      <c r="M92" s="2">
        <f t="shared" si="24"/>
        <v>0.20803441228598729</v>
      </c>
      <c r="N92" s="1">
        <f t="shared" si="25"/>
        <v>3837.7806337180132</v>
      </c>
      <c r="O92" s="1">
        <f t="shared" si="26"/>
        <v>15355.752603183633</v>
      </c>
      <c r="P92" s="1">
        <f t="shared" si="27"/>
        <v>681.02956971034803</v>
      </c>
      <c r="Q92" s="1">
        <f t="shared" si="28"/>
        <v>3604.8108317157189</v>
      </c>
      <c r="R92" s="1"/>
    </row>
    <row r="93" spans="8:18" x14ac:dyDescent="0.2">
      <c r="H93">
        <v>91</v>
      </c>
      <c r="I93" s="2">
        <v>0.1991</v>
      </c>
      <c r="J93" s="1">
        <f t="shared" si="29"/>
        <v>15014.8471285182</v>
      </c>
      <c r="K93" s="1">
        <f t="shared" si="22"/>
        <v>2989.4560632879738</v>
      </c>
      <c r="L93" s="2">
        <f t="shared" si="23"/>
        <v>0.20623765946594497</v>
      </c>
      <c r="M93" s="2">
        <f t="shared" si="24"/>
        <v>0.20445642485109314</v>
      </c>
      <c r="N93" s="1">
        <f t="shared" si="25"/>
        <v>3096.6269290245582</v>
      </c>
      <c r="O93" s="1">
        <f t="shared" si="26"/>
        <v>11517.97196946562</v>
      </c>
      <c r="P93" s="1">
        <f t="shared" si="27"/>
        <v>611.21349894928233</v>
      </c>
      <c r="Q93" s="1">
        <f t="shared" si="28"/>
        <v>2923.781262005371</v>
      </c>
      <c r="R93" s="1"/>
    </row>
    <row r="94" spans="8:18" x14ac:dyDescent="0.2">
      <c r="H94">
        <v>92</v>
      </c>
      <c r="I94" s="2">
        <v>0.22119</v>
      </c>
      <c r="J94" s="1">
        <f t="shared" si="29"/>
        <v>12025.391065230226</v>
      </c>
      <c r="K94" s="1">
        <f t="shared" si="22"/>
        <v>2659.8962497182738</v>
      </c>
      <c r="L94" s="2">
        <f t="shared" si="23"/>
        <v>0.20269057441370511</v>
      </c>
      <c r="M94" s="2">
        <f t="shared" si="24"/>
        <v>0.20093997528362958</v>
      </c>
      <c r="N94" s="1">
        <f t="shared" si="25"/>
        <v>2437.4334225609518</v>
      </c>
      <c r="O94" s="1">
        <f t="shared" si="26"/>
        <v>8421.3450404410614</v>
      </c>
      <c r="P94" s="1">
        <f t="shared" si="27"/>
        <v>534.47948667540891</v>
      </c>
      <c r="Q94" s="1">
        <f t="shared" si="28"/>
        <v>2312.5677630560886</v>
      </c>
      <c r="R94" s="1"/>
    </row>
    <row r="95" spans="8:18" x14ac:dyDescent="0.2">
      <c r="H95">
        <v>93</v>
      </c>
      <c r="I95" s="2">
        <v>0.24540000000000001</v>
      </c>
      <c r="J95" s="1">
        <f t="shared" si="29"/>
        <v>9365.4948155119528</v>
      </c>
      <c r="K95" s="1">
        <f t="shared" si="22"/>
        <v>2298.2924277266334</v>
      </c>
      <c r="L95" s="2">
        <f t="shared" si="23"/>
        <v>0.19920449573828511</v>
      </c>
      <c r="M95" s="2">
        <f t="shared" si="24"/>
        <v>0.19748400519275636</v>
      </c>
      <c r="N95" s="1">
        <f t="shared" si="25"/>
        <v>1865.6486720635821</v>
      </c>
      <c r="O95" s="1">
        <f t="shared" si="26"/>
        <v>5983.9116178801096</v>
      </c>
      <c r="P95" s="1">
        <f t="shared" si="27"/>
        <v>453.87599373163908</v>
      </c>
      <c r="Q95" s="1">
        <f t="shared" si="28"/>
        <v>1778.0882763806799</v>
      </c>
      <c r="R95" s="1"/>
    </row>
    <row r="96" spans="8:18" x14ac:dyDescent="0.2">
      <c r="H96">
        <v>94</v>
      </c>
      <c r="I96" s="2">
        <v>0.27184000000000003</v>
      </c>
      <c r="J96" s="1">
        <f t="shared" si="29"/>
        <v>7067.2023877853189</v>
      </c>
      <c r="K96" s="1">
        <f t="shared" si="22"/>
        <v>1921.1482970955612</v>
      </c>
      <c r="L96" s="2">
        <f t="shared" si="23"/>
        <v>0.19577837418996075</v>
      </c>
      <c r="M96" s="2">
        <f t="shared" si="24"/>
        <v>0.19408747439091531</v>
      </c>
      <c r="N96" s="1">
        <f t="shared" si="25"/>
        <v>1383.6053935520183</v>
      </c>
      <c r="O96" s="1">
        <f t="shared" si="26"/>
        <v>4118.2629458165275</v>
      </c>
      <c r="P96" s="1">
        <f t="shared" si="27"/>
        <v>372.87082091368529</v>
      </c>
      <c r="Q96" s="1">
        <f t="shared" si="28"/>
        <v>1324.2122826490408</v>
      </c>
      <c r="R96" s="1"/>
    </row>
    <row r="97" spans="8:18" x14ac:dyDescent="0.2">
      <c r="H97">
        <v>95</v>
      </c>
      <c r="I97" s="2">
        <v>0.30058000000000001</v>
      </c>
      <c r="J97" s="1">
        <f t="shared" si="29"/>
        <v>5146.0540906897577</v>
      </c>
      <c r="K97" s="1">
        <f t="shared" si="22"/>
        <v>1546.8009385795274</v>
      </c>
      <c r="L97" s="2">
        <f t="shared" si="23"/>
        <v>0.19241117856507198</v>
      </c>
      <c r="M97" s="2">
        <f t="shared" si="24"/>
        <v>0.19074936058075212</v>
      </c>
      <c r="N97" s="1">
        <f t="shared" si="25"/>
        <v>990.15833254922609</v>
      </c>
      <c r="O97" s="1">
        <f t="shared" si="26"/>
        <v>2734.6575522645089</v>
      </c>
      <c r="P97" s="1">
        <f t="shared" si="27"/>
        <v>295.05128997975208</v>
      </c>
      <c r="Q97" s="1">
        <f t="shared" si="28"/>
        <v>951.34146173535555</v>
      </c>
      <c r="R97" s="1"/>
    </row>
    <row r="98" spans="8:18" x14ac:dyDescent="0.2">
      <c r="H98">
        <v>96</v>
      </c>
      <c r="I98" s="2">
        <v>0.33166000000000001</v>
      </c>
      <c r="J98" s="1">
        <f t="shared" si="29"/>
        <v>3599.2531521102301</v>
      </c>
      <c r="K98" s="1">
        <f t="shared" ref="K98:K109" si="30">+J98*I98</f>
        <v>1193.728300428879</v>
      </c>
      <c r="L98" s="2">
        <f t="shared" ref="L98:L109" si="31">+(1/(1+R$2))^H98</f>
        <v>0.18910189539564809</v>
      </c>
      <c r="M98" s="2">
        <f t="shared" ref="M98:M109" si="32">+(1/(1+R$2))^(H98+0.5)</f>
        <v>0.18746865904742221</v>
      </c>
      <c r="N98" s="1">
        <f t="shared" ref="N98:N109" si="33">+L98*J98</f>
        <v>680.62559307280537</v>
      </c>
      <c r="O98" s="1">
        <f t="shared" ref="O98:O109" si="34">+N98+O99</f>
        <v>1744.4992197152828</v>
      </c>
      <c r="P98" s="1">
        <f t="shared" ref="P98:P109" si="35">+M98*K98</f>
        <v>223.78664374836032</v>
      </c>
      <c r="Q98" s="1">
        <f t="shared" ref="Q98:Q109" si="36">+P98+Q99</f>
        <v>656.29017175560352</v>
      </c>
      <c r="R98" s="1"/>
    </row>
    <row r="99" spans="8:18" x14ac:dyDescent="0.2">
      <c r="H99">
        <v>97</v>
      </c>
      <c r="I99" s="2">
        <v>0.36509999999999998</v>
      </c>
      <c r="J99" s="1">
        <f t="shared" ref="J99:J109" si="37">+J98-K98</f>
        <v>2405.5248516813508</v>
      </c>
      <c r="K99" s="1">
        <f t="shared" si="30"/>
        <v>878.25712334886111</v>
      </c>
      <c r="L99" s="2">
        <f t="shared" si="31"/>
        <v>0.1858495286443716</v>
      </c>
      <c r="M99" s="2">
        <f t="shared" si="32"/>
        <v>0.1842443823561889</v>
      </c>
      <c r="N99" s="1">
        <f t="shared" si="33"/>
        <v>447.06565982730092</v>
      </c>
      <c r="O99" s="1">
        <f t="shared" si="34"/>
        <v>1063.8736266424776</v>
      </c>
      <c r="P99" s="1">
        <f t="shared" si="35"/>
        <v>161.81394124133413</v>
      </c>
      <c r="Q99" s="1">
        <f t="shared" si="36"/>
        <v>432.50352800724323</v>
      </c>
      <c r="R99" s="1"/>
    </row>
    <row r="100" spans="8:18" x14ac:dyDescent="0.2">
      <c r="H100">
        <v>98</v>
      </c>
      <c r="I100" s="2">
        <v>0.40084999999999998</v>
      </c>
      <c r="J100" s="1">
        <f t="shared" si="37"/>
        <v>1527.2677283324897</v>
      </c>
      <c r="K100" s="1">
        <f t="shared" si="30"/>
        <v>612.2052689020785</v>
      </c>
      <c r="L100" s="2">
        <f t="shared" si="31"/>
        <v>0.18265309940478774</v>
      </c>
      <c r="M100" s="2">
        <f t="shared" si="32"/>
        <v>0.18107556005522249</v>
      </c>
      <c r="N100" s="1">
        <f t="shared" si="33"/>
        <v>278.96018420083863</v>
      </c>
      <c r="O100" s="1">
        <f t="shared" si="34"/>
        <v>616.80796681517654</v>
      </c>
      <c r="P100" s="1">
        <f t="shared" si="35"/>
        <v>110.85541193520194</v>
      </c>
      <c r="Q100" s="1">
        <f t="shared" si="36"/>
        <v>270.6895867659091</v>
      </c>
      <c r="R100" s="1"/>
    </row>
    <row r="101" spans="8:18" x14ac:dyDescent="0.2">
      <c r="H101">
        <v>99</v>
      </c>
      <c r="I101" s="2">
        <v>0.43880000000000002</v>
      </c>
      <c r="J101" s="1">
        <f t="shared" si="37"/>
        <v>915.0624594304112</v>
      </c>
      <c r="K101" s="1">
        <f t="shared" si="30"/>
        <v>401.52940719806446</v>
      </c>
      <c r="L101" s="2">
        <f t="shared" si="31"/>
        <v>0.17951164560667102</v>
      </c>
      <c r="M101" s="2">
        <f t="shared" si="32"/>
        <v>0.17796123838351102</v>
      </c>
      <c r="N101" s="1">
        <f t="shared" si="33"/>
        <v>164.26436792524075</v>
      </c>
      <c r="O101" s="1">
        <f t="shared" si="34"/>
        <v>337.84778261433792</v>
      </c>
      <c r="P101" s="1">
        <f t="shared" si="35"/>
        <v>71.456670552364614</v>
      </c>
      <c r="Q101" s="1">
        <f t="shared" si="36"/>
        <v>159.83417483070716</v>
      </c>
      <c r="R101" s="1"/>
    </row>
    <row r="102" spans="8:18" x14ac:dyDescent="0.2">
      <c r="H102">
        <v>100</v>
      </c>
      <c r="I102" s="2">
        <v>0.47876999999999997</v>
      </c>
      <c r="J102" s="1">
        <f t="shared" si="37"/>
        <v>513.53305223234679</v>
      </c>
      <c r="K102" s="1">
        <f t="shared" si="30"/>
        <v>245.86421941728065</v>
      </c>
      <c r="L102" s="2">
        <f t="shared" si="31"/>
        <v>0.17642422172645794</v>
      </c>
      <c r="M102" s="2">
        <f t="shared" si="32"/>
        <v>0.17490047998379463</v>
      </c>
      <c r="N102" s="1">
        <f t="shared" si="33"/>
        <v>90.599669070904255</v>
      </c>
      <c r="O102" s="1">
        <f t="shared" si="34"/>
        <v>173.58341468909714</v>
      </c>
      <c r="P102" s="1">
        <f t="shared" si="35"/>
        <v>43.001769986923385</v>
      </c>
      <c r="Q102" s="1">
        <f t="shared" si="36"/>
        <v>88.377504278342542</v>
      </c>
      <c r="R102" s="1"/>
    </row>
    <row r="103" spans="8:18" x14ac:dyDescent="0.2">
      <c r="H103">
        <v>101</v>
      </c>
      <c r="I103" s="2">
        <v>0.52048000000000005</v>
      </c>
      <c r="J103" s="1">
        <f t="shared" si="37"/>
        <v>267.66883281506614</v>
      </c>
      <c r="K103" s="1">
        <f t="shared" si="30"/>
        <v>139.31627410358564</v>
      </c>
      <c r="L103" s="2">
        <f t="shared" si="31"/>
        <v>0.17338989850266137</v>
      </c>
      <c r="M103" s="2">
        <f t="shared" si="32"/>
        <v>0.17189236362043694</v>
      </c>
      <c r="N103" s="1">
        <f t="shared" si="33"/>
        <v>46.411071754130155</v>
      </c>
      <c r="O103" s="1">
        <f t="shared" si="34"/>
        <v>82.983745618192899</v>
      </c>
      <c r="P103" s="1">
        <f t="shared" si="35"/>
        <v>23.947403646458007</v>
      </c>
      <c r="Q103" s="1">
        <f t="shared" si="36"/>
        <v>45.375734291419164</v>
      </c>
      <c r="R103" s="1"/>
    </row>
    <row r="104" spans="8:18" x14ac:dyDescent="0.2">
      <c r="H104">
        <v>102</v>
      </c>
      <c r="I104" s="2">
        <v>0.56359000000000004</v>
      </c>
      <c r="J104" s="1">
        <f t="shared" si="37"/>
        <v>128.3525587114805</v>
      </c>
      <c r="K104" s="1">
        <f t="shared" si="30"/>
        <v>72.338218564203302</v>
      </c>
      <c r="L104" s="2">
        <f t="shared" si="31"/>
        <v>0.17040776265617821</v>
      </c>
      <c r="M104" s="2">
        <f t="shared" si="32"/>
        <v>0.16893598390214931</v>
      </c>
      <c r="N104" s="1">
        <f t="shared" si="33"/>
        <v>21.872272361219149</v>
      </c>
      <c r="O104" s="1">
        <f t="shared" si="34"/>
        <v>36.572673864062743</v>
      </c>
      <c r="P104" s="1">
        <f t="shared" si="35"/>
        <v>12.220528126872408</v>
      </c>
      <c r="Q104" s="1">
        <f t="shared" si="36"/>
        <v>21.428330644961161</v>
      </c>
      <c r="R104" s="1"/>
    </row>
    <row r="105" spans="8:18" x14ac:dyDescent="0.2">
      <c r="H105">
        <v>103</v>
      </c>
      <c r="I105" s="2">
        <v>0.60760999999999998</v>
      </c>
      <c r="J105" s="1">
        <f t="shared" si="37"/>
        <v>56.014340147277196</v>
      </c>
      <c r="K105" s="1">
        <f t="shared" si="30"/>
        <v>34.034873216887092</v>
      </c>
      <c r="L105" s="2">
        <f t="shared" si="31"/>
        <v>0.16747691661540856</v>
      </c>
      <c r="M105" s="2">
        <f t="shared" si="32"/>
        <v>0.16603045100948335</v>
      </c>
      <c r="N105" s="1">
        <f t="shared" si="33"/>
        <v>9.3811089741126743</v>
      </c>
      <c r="O105" s="1">
        <f t="shared" si="34"/>
        <v>14.700401502843594</v>
      </c>
      <c r="P105" s="1">
        <f t="shared" si="35"/>
        <v>5.6508253502503498</v>
      </c>
      <c r="Q105" s="1">
        <f t="shared" si="36"/>
        <v>9.2078025180887533</v>
      </c>
      <c r="R105" s="1"/>
    </row>
    <row r="106" spans="8:18" x14ac:dyDescent="0.2">
      <c r="H106">
        <v>104</v>
      </c>
      <c r="I106" s="2">
        <v>0.65200000000000002</v>
      </c>
      <c r="J106" s="1">
        <f t="shared" si="37"/>
        <v>21.979466930390103</v>
      </c>
      <c r="K106" s="1">
        <f t="shared" si="30"/>
        <v>14.330612438614347</v>
      </c>
      <c r="L106" s="2">
        <f t="shared" si="31"/>
        <v>0.16459647824610177</v>
      </c>
      <c r="M106" s="2">
        <f t="shared" si="32"/>
        <v>0.16317489042701064</v>
      </c>
      <c r="N106" s="1">
        <f t="shared" si="33"/>
        <v>3.617742850468868</v>
      </c>
      <c r="O106" s="1">
        <f t="shared" si="34"/>
        <v>5.3192925287309185</v>
      </c>
      <c r="P106" s="1">
        <f t="shared" si="35"/>
        <v>2.338396114422852</v>
      </c>
      <c r="Q106" s="1">
        <f t="shared" si="36"/>
        <v>3.5569771678384035</v>
      </c>
      <c r="R106" s="1"/>
    </row>
    <row r="107" spans="8:18" x14ac:dyDescent="0.2">
      <c r="H107">
        <v>105</v>
      </c>
      <c r="I107" s="2">
        <v>0.69611999999999996</v>
      </c>
      <c r="J107" s="1">
        <f t="shared" si="37"/>
        <v>7.6488544917757562</v>
      </c>
      <c r="K107" s="1">
        <f t="shared" si="30"/>
        <v>5.3245205888149387</v>
      </c>
      <c r="L107" s="2">
        <f t="shared" si="31"/>
        <v>0.16176558058584939</v>
      </c>
      <c r="M107" s="2">
        <f t="shared" si="32"/>
        <v>0.16036844268010875</v>
      </c>
      <c r="N107" s="1">
        <f t="shared" si="33"/>
        <v>1.2373213876787872</v>
      </c>
      <c r="O107" s="1">
        <f t="shared" si="34"/>
        <v>1.7015496782620505</v>
      </c>
      <c r="P107" s="1">
        <f t="shared" si="35"/>
        <v>0.85388507484642739</v>
      </c>
      <c r="Q107" s="1">
        <f t="shared" si="36"/>
        <v>1.2185810534155517</v>
      </c>
      <c r="R107" s="1"/>
    </row>
    <row r="108" spans="8:18" x14ac:dyDescent="0.2">
      <c r="H108">
        <v>106</v>
      </c>
      <c r="I108">
        <v>0.73924999999999996</v>
      </c>
      <c r="J108" s="1">
        <f t="shared" si="37"/>
        <v>2.3243339029608174</v>
      </c>
      <c r="K108" s="1">
        <f t="shared" si="30"/>
        <v>1.7182638377637842</v>
      </c>
      <c r="L108" s="2">
        <f t="shared" si="31"/>
        <v>0.15898337158314435</v>
      </c>
      <c r="M108" s="2">
        <f t="shared" si="32"/>
        <v>0.15761026307627393</v>
      </c>
      <c r="N108" s="1">
        <f t="shared" si="33"/>
        <v>0.36953044057771983</v>
      </c>
      <c r="O108" s="1">
        <f t="shared" si="34"/>
        <v>0.46422829058326326</v>
      </c>
      <c r="P108" s="1">
        <f t="shared" si="35"/>
        <v>0.2708160155043981</v>
      </c>
      <c r="Q108" s="1">
        <f t="shared" si="36"/>
        <v>0.36469597856912428</v>
      </c>
      <c r="R108" s="1"/>
    </row>
    <row r="109" spans="8:18" x14ac:dyDescent="0.2">
      <c r="H109">
        <v>107</v>
      </c>
      <c r="I109">
        <v>1</v>
      </c>
      <c r="J109" s="1">
        <f t="shared" si="37"/>
        <v>0.60607006519703321</v>
      </c>
      <c r="K109" s="1">
        <f t="shared" si="30"/>
        <v>0.60607006519703321</v>
      </c>
      <c r="L109" s="2">
        <f t="shared" si="31"/>
        <v>0.15624901384092807</v>
      </c>
      <c r="M109" s="2">
        <f t="shared" si="32"/>
        <v>0.15489952145088345</v>
      </c>
      <c r="N109" s="1">
        <f t="shared" si="33"/>
        <v>9.4697850005543427E-2</v>
      </c>
      <c r="O109" s="1">
        <f t="shared" si="34"/>
        <v>9.4697850005543427E-2</v>
      </c>
      <c r="P109" s="1">
        <f t="shared" si="35"/>
        <v>9.387996306472618E-2</v>
      </c>
      <c r="Q109" s="1">
        <f t="shared" si="36"/>
        <v>9.387996306472618E-2</v>
      </c>
      <c r="R109" s="1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30BF-6025-4A7E-9A0D-9A6A94A23DB6}">
  <dimension ref="A1:AC109"/>
  <sheetViews>
    <sheetView showGridLines="0" workbookViewId="0"/>
  </sheetViews>
  <sheetFormatPr defaultRowHeight="13.2" x14ac:dyDescent="0.2"/>
  <cols>
    <col min="1" max="1" width="8.77734375" bestFit="1" customWidth="1"/>
    <col min="2" max="3" width="8.77734375" customWidth="1"/>
    <col min="4" max="4" width="10.109375" bestFit="1" customWidth="1"/>
    <col min="5" max="5" width="10.77734375" bestFit="1" customWidth="1"/>
    <col min="6" max="6" width="7.44140625" bestFit="1" customWidth="1"/>
    <col min="8" max="8" width="16.88671875" bestFit="1" customWidth="1"/>
    <col min="9" max="9" width="12" bestFit="1" customWidth="1"/>
    <col min="12" max="12" width="4.88671875" bestFit="1" customWidth="1"/>
    <col min="13" max="13" width="8.109375" bestFit="1" customWidth="1"/>
    <col min="14" max="14" width="7.44140625" bestFit="1" customWidth="1"/>
    <col min="15" max="15" width="5.44140625" bestFit="1" customWidth="1"/>
    <col min="16" max="16" width="7.44140625" bestFit="1" customWidth="1"/>
    <col min="17" max="17" width="8.21875" bestFit="1" customWidth="1"/>
    <col min="18" max="18" width="7.44140625" bestFit="1" customWidth="1"/>
    <col min="19" max="19" width="8.88671875" bestFit="1" customWidth="1"/>
    <col min="20" max="20" width="5.44140625" bestFit="1" customWidth="1"/>
    <col min="21" max="21" width="6.44140625" bestFit="1" customWidth="1"/>
    <col min="22" max="22" width="9" customWidth="1"/>
    <col min="23" max="23" width="3.109375" bestFit="1" customWidth="1"/>
    <col min="24" max="24" width="5.44140625" bestFit="1" customWidth="1"/>
    <col min="25" max="25" width="6.5546875" bestFit="1" customWidth="1"/>
    <col min="26" max="26" width="10.44140625" bestFit="1" customWidth="1"/>
    <col min="27" max="27" width="7.44140625" bestFit="1" customWidth="1"/>
    <col min="28" max="28" width="10.5546875" bestFit="1" customWidth="1"/>
    <col min="29" max="29" width="12.109375" customWidth="1"/>
  </cols>
  <sheetData>
    <row r="1" spans="1:29" x14ac:dyDescent="0.2">
      <c r="A1" s="20" t="s">
        <v>22</v>
      </c>
      <c r="B1" s="20" t="s">
        <v>24</v>
      </c>
      <c r="C1" s="20" t="s">
        <v>37</v>
      </c>
      <c r="D1" s="20" t="s">
        <v>38</v>
      </c>
      <c r="E1" s="20" t="s">
        <v>23</v>
      </c>
      <c r="F1" s="20" t="s">
        <v>27</v>
      </c>
      <c r="G1" s="20" t="s">
        <v>39</v>
      </c>
      <c r="H1" s="23" t="s">
        <v>41</v>
      </c>
      <c r="I1" s="20" t="s">
        <v>40</v>
      </c>
      <c r="J1" s="21" t="s">
        <v>25</v>
      </c>
      <c r="L1" s="21" t="s">
        <v>14</v>
      </c>
      <c r="M1" s="21" t="s">
        <v>15</v>
      </c>
      <c r="N1" s="21" t="s">
        <v>13</v>
      </c>
      <c r="O1" s="21" t="s">
        <v>12</v>
      </c>
      <c r="P1" s="21" t="s">
        <v>11</v>
      </c>
      <c r="Q1" s="6" t="s">
        <v>10</v>
      </c>
      <c r="R1" s="6" t="s">
        <v>9</v>
      </c>
      <c r="S1" s="6" t="s">
        <v>8</v>
      </c>
      <c r="T1" s="6" t="s">
        <v>7</v>
      </c>
      <c r="U1" s="6" t="s">
        <v>6</v>
      </c>
      <c r="V1" s="6" t="s">
        <v>5</v>
      </c>
      <c r="W1" s="6" t="s">
        <v>42</v>
      </c>
      <c r="X1" s="6" t="s">
        <v>45</v>
      </c>
      <c r="Y1" s="6" t="s">
        <v>43</v>
      </c>
      <c r="Z1" s="6" t="s">
        <v>44</v>
      </c>
      <c r="AA1" s="6" t="s">
        <v>2</v>
      </c>
      <c r="AB1" s="6"/>
      <c r="AC1" s="6"/>
    </row>
    <row r="2" spans="1:29" ht="13.5" customHeight="1" x14ac:dyDescent="0.2">
      <c r="A2">
        <v>1</v>
      </c>
      <c r="B2" s="28">
        <f>+D2+G2+I2</f>
        <v>900.13709707160365</v>
      </c>
      <c r="C2" s="22">
        <v>1.7500000000000002E-2</v>
      </c>
      <c r="D2" s="1">
        <f t="shared" ref="D2:D21" si="0">+C2*(E2-F2)</f>
        <v>930.23709707160367</v>
      </c>
      <c r="E2" s="1">
        <f>+保険料収入!B2</f>
        <v>219748.87169788533</v>
      </c>
      <c r="F2" s="1">
        <f>+事業費!B2</f>
        <v>166592.46615093655</v>
      </c>
      <c r="G2" s="1">
        <f t="shared" ref="G2:G21" si="1">+H2*C2</f>
        <v>0</v>
      </c>
      <c r="H2" s="1">
        <v>0</v>
      </c>
      <c r="I2" s="1">
        <f t="shared" ref="I2:I33" si="2">-J2*C2/2</f>
        <v>-30.1</v>
      </c>
      <c r="J2" s="1">
        <f>+死亡給付!B2</f>
        <v>3440</v>
      </c>
      <c r="L2">
        <v>0</v>
      </c>
      <c r="M2" s="2">
        <v>1.08E-3</v>
      </c>
      <c r="N2" s="1">
        <v>100000</v>
      </c>
      <c r="O2" s="1">
        <f t="shared" ref="O2:O65" si="3">+N2*M2</f>
        <v>108</v>
      </c>
      <c r="P2" s="2">
        <f t="shared" ref="P2:P65" si="4">+(1/(1+V$2))^L2</f>
        <v>1</v>
      </c>
      <c r="Q2" s="2">
        <f t="shared" ref="Q2:Q65" si="5">+(1/(1+V$2))^(L2+0.5)</f>
        <v>0.99258333397093035</v>
      </c>
      <c r="R2" s="1">
        <f t="shared" ref="R2:R65" si="6">+P2*N2</f>
        <v>100000</v>
      </c>
      <c r="S2" s="1">
        <f t="shared" ref="S2:S65" si="7">+R2+S3</f>
        <v>4613632.8878736096</v>
      </c>
      <c r="T2" s="1">
        <f t="shared" ref="T2:T65" si="8">+Q2*O2</f>
        <v>107.19900006886047</v>
      </c>
      <c r="U2" s="1">
        <f t="shared" ref="U2:U65" si="9">+T2+U3</f>
        <v>32055.981694597187</v>
      </c>
      <c r="V2" s="4">
        <v>1.4999999999999999E-2</v>
      </c>
      <c r="W2" s="1">
        <v>0</v>
      </c>
      <c r="X2" s="3">
        <f>+Y2-AA2*Z2</f>
        <v>0</v>
      </c>
      <c r="Y2" s="3">
        <f>U32/R32</f>
        <v>0.48978714977379006</v>
      </c>
      <c r="Z2" s="3">
        <f>MAX(0,(S32-S$62)/R32)</f>
        <v>23.819526376069337</v>
      </c>
      <c r="AA2" s="3">
        <f>Y2/Z2</f>
        <v>2.0562421856794872E-2</v>
      </c>
      <c r="AB2" s="3"/>
      <c r="AC2" s="2"/>
    </row>
    <row r="3" spans="1:29" x14ac:dyDescent="0.2">
      <c r="A3">
        <f>+A2+1</f>
        <v>2</v>
      </c>
      <c r="B3" s="28">
        <f t="shared" ref="B3:B51" si="10">+D3+G3+I3</f>
        <v>6319.1677653833649</v>
      </c>
      <c r="C3" s="22">
        <v>1.7500000000000002E-2</v>
      </c>
      <c r="D3" s="1">
        <f t="shared" si="0"/>
        <v>3198.4903858030507</v>
      </c>
      <c r="E3" s="1">
        <f>+保険料収入!B3</f>
        <v>197698.39091623272</v>
      </c>
      <c r="F3" s="1">
        <f>+事業費!B3</f>
        <v>14927.511727486981</v>
      </c>
      <c r="G3" s="1">
        <f t="shared" si="1"/>
        <v>3152.204699530314</v>
      </c>
      <c r="H3" s="1">
        <f>+責任準備金!B2</f>
        <v>180125.98283030363</v>
      </c>
      <c r="I3" s="1">
        <f t="shared" si="2"/>
        <v>-31.527319949999999</v>
      </c>
      <c r="J3" s="1">
        <f>+死亡給付!B3</f>
        <v>3603.1222799999996</v>
      </c>
      <c r="L3">
        <v>1</v>
      </c>
      <c r="M3" s="2">
        <v>7.5000000000000002E-4</v>
      </c>
      <c r="N3" s="1">
        <f t="shared" ref="N3:N66" si="11">+N2-O2</f>
        <v>99892</v>
      </c>
      <c r="O3" s="1">
        <f t="shared" si="3"/>
        <v>74.918999999999997</v>
      </c>
      <c r="P3" s="2">
        <f t="shared" si="4"/>
        <v>0.98522167487684742</v>
      </c>
      <c r="Q3" s="2">
        <f t="shared" si="5"/>
        <v>0.97791461474968522</v>
      </c>
      <c r="R3" s="1">
        <f t="shared" si="6"/>
        <v>98415.763546798044</v>
      </c>
      <c r="S3" s="1">
        <f t="shared" si="7"/>
        <v>4513632.8878736096</v>
      </c>
      <c r="T3" s="1">
        <f t="shared" si="8"/>
        <v>73.264385022431668</v>
      </c>
      <c r="U3" s="1">
        <f t="shared" si="9"/>
        <v>31948.782694528327</v>
      </c>
      <c r="V3" s="1"/>
      <c r="W3" s="1">
        <f>+W2+1</f>
        <v>1</v>
      </c>
      <c r="X3" s="3">
        <f t="shared" ref="X3:X66" si="12">+Y3-AA3*Z3</f>
        <v>2.0021650812121927E-2</v>
      </c>
      <c r="Y3" s="3">
        <f t="shared" ref="Y3:Y66" si="13">U33/R33</f>
        <v>0.49669468846024939</v>
      </c>
      <c r="Z3" s="3">
        <f t="shared" ref="Z3:Z66" si="14">MAX(0,(S33-S$62)/R33)</f>
        <v>23.181755581510473</v>
      </c>
      <c r="AA3" s="3">
        <f>+AA2</f>
        <v>2.0562421856794872E-2</v>
      </c>
      <c r="AB3" s="3"/>
      <c r="AC3" s="2"/>
    </row>
    <row r="4" spans="1:29" x14ac:dyDescent="0.2">
      <c r="A4">
        <f t="shared" ref="A4:A51" si="15">+A3+1</f>
        <v>3</v>
      </c>
      <c r="B4" s="28">
        <f t="shared" si="10"/>
        <v>8557.1287191867159</v>
      </c>
      <c r="C4" s="22">
        <v>1.7500000000000002E-2</v>
      </c>
      <c r="D4" s="1">
        <f t="shared" si="0"/>
        <v>2877.3603518232312</v>
      </c>
      <c r="E4" s="1">
        <f>+保険料収入!B4</f>
        <v>177849.37361904749</v>
      </c>
      <c r="F4" s="1">
        <f>+事業費!B4</f>
        <v>13428.782086291425</v>
      </c>
      <c r="G4" s="1">
        <f t="shared" si="1"/>
        <v>5712.3439033963077</v>
      </c>
      <c r="H4" s="1">
        <f>+責任準備金!B3</f>
        <v>326419.65162264614</v>
      </c>
      <c r="I4" s="1">
        <f t="shared" si="2"/>
        <v>-32.575536032823003</v>
      </c>
      <c r="J4" s="1">
        <f>+死亡給付!B4</f>
        <v>3722.9184037512</v>
      </c>
      <c r="L4">
        <v>2</v>
      </c>
      <c r="M4" s="2">
        <v>4.8999999999999998E-4</v>
      </c>
      <c r="N4" s="1">
        <f t="shared" si="11"/>
        <v>99817.081000000006</v>
      </c>
      <c r="O4" s="1">
        <f t="shared" si="3"/>
        <v>48.910369690000003</v>
      </c>
      <c r="P4" s="2">
        <f t="shared" si="4"/>
        <v>0.97066174864714039</v>
      </c>
      <c r="Q4" s="2">
        <f t="shared" si="5"/>
        <v>0.96346267463023183</v>
      </c>
      <c r="R4" s="1">
        <f t="shared" si="6"/>
        <v>96888.622388313262</v>
      </c>
      <c r="S4" s="1">
        <f t="shared" si="7"/>
        <v>4415217.1243268112</v>
      </c>
      <c r="T4" s="1">
        <f t="shared" si="8"/>
        <v>47.123315598680826</v>
      </c>
      <c r="U4" s="1">
        <f t="shared" si="9"/>
        <v>31875.518309505896</v>
      </c>
      <c r="V4" s="1"/>
      <c r="W4" s="1">
        <f t="shared" ref="W4:W67" si="16">+W3+1</f>
        <v>2</v>
      </c>
      <c r="X4" s="3">
        <f t="shared" si="12"/>
        <v>4.0332079154655531E-2</v>
      </c>
      <c r="Y4" s="3">
        <f t="shared" si="13"/>
        <v>0.503696748738788</v>
      </c>
      <c r="Z4" s="3">
        <f t="shared" si="14"/>
        <v>22.534537653744962</v>
      </c>
      <c r="AA4" s="3">
        <f t="shared" ref="AA4:AA67" si="17">+AA3</f>
        <v>2.0562421856794872E-2</v>
      </c>
      <c r="AB4" s="3"/>
      <c r="AC4" s="2"/>
    </row>
    <row r="5" spans="1:29" x14ac:dyDescent="0.2">
      <c r="A5">
        <f t="shared" si="15"/>
        <v>4</v>
      </c>
      <c r="B5" s="28">
        <f t="shared" si="10"/>
        <v>10318.317664402175</v>
      </c>
      <c r="C5" s="22">
        <v>1.7500000000000002E-2</v>
      </c>
      <c r="D5" s="1">
        <f t="shared" si="0"/>
        <v>2588.3007308790698</v>
      </c>
      <c r="E5" s="1">
        <f>+保険料収入!B5</f>
        <v>159982.62554527799</v>
      </c>
      <c r="F5" s="1">
        <f>+事業費!B5</f>
        <v>12079.726637902588</v>
      </c>
      <c r="G5" s="1">
        <f t="shared" si="1"/>
        <v>7763.6516786896409</v>
      </c>
      <c r="H5" s="1">
        <f>+責任準備金!B4</f>
        <v>443637.23878226517</v>
      </c>
      <c r="I5" s="1">
        <f t="shared" si="2"/>
        <v>-33.634745166534437</v>
      </c>
      <c r="J5" s="1">
        <f>+死亡給付!B5</f>
        <v>3843.9708761753641</v>
      </c>
      <c r="L5">
        <v>3</v>
      </c>
      <c r="M5" s="2">
        <v>3.1E-4</v>
      </c>
      <c r="N5" s="1">
        <f t="shared" si="11"/>
        <v>99768.170630310007</v>
      </c>
      <c r="O5" s="1">
        <f t="shared" si="3"/>
        <v>30.928132895396104</v>
      </c>
      <c r="P5" s="2">
        <f t="shared" si="4"/>
        <v>0.95631699374102519</v>
      </c>
      <c r="Q5" s="2">
        <f t="shared" si="5"/>
        <v>0.94922430998052409</v>
      </c>
      <c r="R5" s="1">
        <f t="shared" si="6"/>
        <v>95409.997008219711</v>
      </c>
      <c r="S5" s="1">
        <f t="shared" si="7"/>
        <v>4318328.5019384976</v>
      </c>
      <c r="T5" s="1">
        <f t="shared" si="8"/>
        <v>29.357735606618316</v>
      </c>
      <c r="U5" s="1">
        <f t="shared" si="9"/>
        <v>31828.394993907215</v>
      </c>
      <c r="V5" s="1"/>
      <c r="W5" s="1">
        <f t="shared" si="16"/>
        <v>3</v>
      </c>
      <c r="X5" s="3">
        <f t="shared" si="12"/>
        <v>6.0937106347199566E-2</v>
      </c>
      <c r="Y5" s="3">
        <f t="shared" si="13"/>
        <v>0.51079525728931385</v>
      </c>
      <c r="Z5" s="3">
        <f t="shared" si="14"/>
        <v>21.87768318708325</v>
      </c>
      <c r="AA5" s="3">
        <f t="shared" si="17"/>
        <v>2.0562421856794872E-2</v>
      </c>
      <c r="AB5" s="3"/>
      <c r="AC5" s="2"/>
    </row>
    <row r="6" spans="1:29" x14ac:dyDescent="0.2">
      <c r="A6">
        <f t="shared" si="15"/>
        <v>5</v>
      </c>
      <c r="B6" s="28">
        <f t="shared" si="10"/>
        <v>11671.558189802587</v>
      </c>
      <c r="C6" s="22">
        <v>1.7500000000000002E-2</v>
      </c>
      <c r="D6" s="1">
        <f t="shared" si="0"/>
        <v>2328.104035005259</v>
      </c>
      <c r="E6" s="1">
        <f>+保険料収入!B6</f>
        <v>143899.8921644623</v>
      </c>
      <c r="F6" s="1">
        <f>+事業費!B6</f>
        <v>10865.375878447518</v>
      </c>
      <c r="G6" s="1">
        <f t="shared" si="1"/>
        <v>9377.833145143275</v>
      </c>
      <c r="H6" s="1">
        <f>+責任準備金!B5</f>
        <v>535876.17972247279</v>
      </c>
      <c r="I6" s="1">
        <f t="shared" si="2"/>
        <v>-34.378990345946669</v>
      </c>
      <c r="J6" s="1">
        <f>+死亡給付!B6</f>
        <v>3929.0274681081905</v>
      </c>
      <c r="L6">
        <v>4</v>
      </c>
      <c r="M6" s="2">
        <v>2.1000000000000001E-4</v>
      </c>
      <c r="N6" s="1">
        <f t="shared" si="11"/>
        <v>99737.242497414612</v>
      </c>
      <c r="O6" s="1">
        <f t="shared" si="3"/>
        <v>20.944820924457069</v>
      </c>
      <c r="P6" s="2">
        <f t="shared" si="4"/>
        <v>0.94218423028672438</v>
      </c>
      <c r="Q6" s="2">
        <f t="shared" si="5"/>
        <v>0.93519636451283172</v>
      </c>
      <c r="R6" s="1">
        <f t="shared" si="6"/>
        <v>93970.857053346961</v>
      </c>
      <c r="S6" s="1">
        <f t="shared" si="7"/>
        <v>4222918.5049302783</v>
      </c>
      <c r="T6" s="1">
        <f t="shared" si="8"/>
        <v>19.587520383924538</v>
      </c>
      <c r="U6" s="1">
        <f t="shared" si="9"/>
        <v>31799.037258300596</v>
      </c>
      <c r="V6" s="1"/>
      <c r="W6" s="1">
        <f t="shared" si="16"/>
        <v>4</v>
      </c>
      <c r="X6" s="3">
        <f t="shared" si="12"/>
        <v>8.1833407998111285E-2</v>
      </c>
      <c r="Y6" s="3">
        <f t="shared" si="13"/>
        <v>0.5179872807375403</v>
      </c>
      <c r="Z6" s="3">
        <f t="shared" si="14"/>
        <v>21.21121119763923</v>
      </c>
      <c r="AA6" s="3">
        <f t="shared" si="17"/>
        <v>2.0562421856794872E-2</v>
      </c>
      <c r="AB6" s="3"/>
      <c r="AC6" s="2"/>
    </row>
    <row r="7" spans="1:29" x14ac:dyDescent="0.2">
      <c r="A7">
        <f t="shared" si="15"/>
        <v>6</v>
      </c>
      <c r="B7" s="28">
        <f t="shared" si="10"/>
        <v>12677.566771771229</v>
      </c>
      <c r="C7" s="22">
        <v>1.7500000000000002E-2</v>
      </c>
      <c r="D7" s="1">
        <f t="shared" si="0"/>
        <v>2093.8967690837299</v>
      </c>
      <c r="E7" s="1">
        <f>+保険料収入!B7</f>
        <v>129423.56301271739</v>
      </c>
      <c r="F7" s="1">
        <f>+事業費!B7</f>
        <v>9772.3190650756987</v>
      </c>
      <c r="G7" s="1">
        <f t="shared" si="1"/>
        <v>10618.842030393253</v>
      </c>
      <c r="H7" s="1">
        <f>+責任準備金!B6</f>
        <v>606790.97316532861</v>
      </c>
      <c r="I7" s="1">
        <f t="shared" si="2"/>
        <v>-35.172027705751781</v>
      </c>
      <c r="J7" s="1">
        <f>+死亡給付!B7</f>
        <v>4019.6603092287746</v>
      </c>
      <c r="L7">
        <v>5</v>
      </c>
      <c r="M7" s="2">
        <v>1.7000000000000001E-4</v>
      </c>
      <c r="N7" s="1">
        <f t="shared" si="11"/>
        <v>99716.297676490154</v>
      </c>
      <c r="O7" s="1">
        <f t="shared" si="3"/>
        <v>16.951770605003329</v>
      </c>
      <c r="P7" s="2">
        <f t="shared" si="4"/>
        <v>0.92826032540563985</v>
      </c>
      <c r="Q7" s="2">
        <f t="shared" si="5"/>
        <v>0.9213757285840708</v>
      </c>
      <c r="R7" s="1">
        <f t="shared" si="6"/>
        <v>92562.682929424394</v>
      </c>
      <c r="S7" s="1">
        <f t="shared" si="7"/>
        <v>4128947.6478769309</v>
      </c>
      <c r="T7" s="1">
        <f t="shared" si="8"/>
        <v>15.618949991974977</v>
      </c>
      <c r="U7" s="1">
        <f t="shared" si="9"/>
        <v>31779.449737916671</v>
      </c>
      <c r="V7" s="1"/>
      <c r="W7" s="1">
        <f t="shared" si="16"/>
        <v>5</v>
      </c>
      <c r="X7" s="3">
        <f t="shared" si="12"/>
        <v>0.10302732254129054</v>
      </c>
      <c r="Y7" s="3">
        <f t="shared" si="13"/>
        <v>0.52527489275738026</v>
      </c>
      <c r="Z7" s="3">
        <f t="shared" si="14"/>
        <v>20.534914279883701</v>
      </c>
      <c r="AA7" s="3">
        <f t="shared" si="17"/>
        <v>2.0562421856794872E-2</v>
      </c>
      <c r="AC7" s="2"/>
    </row>
    <row r="8" spans="1:29" x14ac:dyDescent="0.2">
      <c r="A8">
        <f t="shared" si="15"/>
        <v>7</v>
      </c>
      <c r="B8" s="28">
        <f t="shared" si="10"/>
        <v>13388.306769764224</v>
      </c>
      <c r="C8" s="22">
        <v>1.7500000000000002E-2</v>
      </c>
      <c r="D8" s="1">
        <f t="shared" si="0"/>
        <v>1883.0780076304573</v>
      </c>
      <c r="E8" s="1">
        <f>+保険料収入!B8</f>
        <v>116392.87512968948</v>
      </c>
      <c r="F8" s="1">
        <f>+事業費!B8</f>
        <v>8788.4175508062144</v>
      </c>
      <c r="G8" s="1">
        <f t="shared" si="1"/>
        <v>11541.563652830606</v>
      </c>
      <c r="H8" s="1">
        <f>+責任準備金!B7</f>
        <v>659517.92301889171</v>
      </c>
      <c r="I8" s="1">
        <f t="shared" si="2"/>
        <v>-36.334890696840532</v>
      </c>
      <c r="J8" s="1">
        <f>+死亡給付!B8</f>
        <v>4152.5589367817747</v>
      </c>
      <c r="L8">
        <v>6</v>
      </c>
      <c r="M8" s="2">
        <v>1.6000000000000001E-4</v>
      </c>
      <c r="N8" s="1">
        <f t="shared" si="11"/>
        <v>99699.345905885144</v>
      </c>
      <c r="O8" s="1">
        <f t="shared" si="3"/>
        <v>15.951895344941624</v>
      </c>
      <c r="P8" s="2">
        <f t="shared" si="4"/>
        <v>0.91454219251787194</v>
      </c>
      <c r="Q8" s="2">
        <f t="shared" si="5"/>
        <v>0.90775933850647383</v>
      </c>
      <c r="R8" s="1">
        <f t="shared" si="6"/>
        <v>91179.25839736592</v>
      </c>
      <c r="S8" s="1">
        <f t="shared" si="7"/>
        <v>4036384.9649475063</v>
      </c>
      <c r="T8" s="1">
        <f t="shared" si="8"/>
        <v>14.480481966248709</v>
      </c>
      <c r="U8" s="1">
        <f t="shared" si="9"/>
        <v>31763.830787924697</v>
      </c>
      <c r="V8" s="1"/>
      <c r="W8" s="1">
        <f t="shared" si="16"/>
        <v>6</v>
      </c>
      <c r="X8" s="3">
        <f t="shared" si="12"/>
        <v>0.12451648718742403</v>
      </c>
      <c r="Y8" s="3">
        <f t="shared" si="13"/>
        <v>0.53265545869218822</v>
      </c>
      <c r="Z8" s="3">
        <f t="shared" si="14"/>
        <v>19.848779212254819</v>
      </c>
      <c r="AA8" s="3">
        <f t="shared" si="17"/>
        <v>2.0562421856794872E-2</v>
      </c>
      <c r="AC8" s="2"/>
    </row>
    <row r="9" spans="1:29" x14ac:dyDescent="0.2">
      <c r="A9">
        <f t="shared" si="15"/>
        <v>8</v>
      </c>
      <c r="B9" s="28">
        <f t="shared" si="10"/>
        <v>13849.311886657964</v>
      </c>
      <c r="C9" s="22">
        <v>1.7500000000000002E-2</v>
      </c>
      <c r="D9" s="1">
        <f t="shared" si="0"/>
        <v>1693.2938737094294</v>
      </c>
      <c r="E9" s="1">
        <f>+保険料収入!B9</f>
        <v>104662.33560261886</v>
      </c>
      <c r="F9" s="1">
        <f>+事業費!B9</f>
        <v>7902.6856763657615</v>
      </c>
      <c r="G9" s="1">
        <f t="shared" si="1"/>
        <v>12193.212626089502</v>
      </c>
      <c r="H9" s="1">
        <f>+責任準備金!B8</f>
        <v>696755.00720511435</v>
      </c>
      <c r="I9" s="1">
        <f t="shared" si="2"/>
        <v>-37.194613140967817</v>
      </c>
      <c r="J9" s="1">
        <f>+死亡給付!B9</f>
        <v>4250.8129303963215</v>
      </c>
      <c r="L9">
        <v>7</v>
      </c>
      <c r="M9" s="2">
        <v>1.6000000000000001E-4</v>
      </c>
      <c r="N9" s="1">
        <f t="shared" si="11"/>
        <v>99683.3940105402</v>
      </c>
      <c r="O9" s="1">
        <f t="shared" si="3"/>
        <v>15.949343041686433</v>
      </c>
      <c r="P9" s="2">
        <f t="shared" si="4"/>
        <v>0.90102679065800206</v>
      </c>
      <c r="Q9" s="2">
        <f t="shared" si="5"/>
        <v>0.89434417586844728</v>
      </c>
      <c r="R9" s="1">
        <f t="shared" si="6"/>
        <v>89817.408587214144</v>
      </c>
      <c r="S9" s="1">
        <f t="shared" si="7"/>
        <v>3945205.7065501404</v>
      </c>
      <c r="T9" s="1">
        <f t="shared" si="8"/>
        <v>14.264202058260206</v>
      </c>
      <c r="U9" s="1">
        <f t="shared" si="9"/>
        <v>31749.350305958447</v>
      </c>
      <c r="V9" s="1"/>
      <c r="W9" s="1">
        <f t="shared" si="16"/>
        <v>7</v>
      </c>
      <c r="X9" s="3">
        <f t="shared" si="12"/>
        <v>0.14629056938353352</v>
      </c>
      <c r="Y9" s="3">
        <f t="shared" si="13"/>
        <v>0.54012185831983106</v>
      </c>
      <c r="Z9" s="3">
        <f t="shared" si="14"/>
        <v>19.152962218122941</v>
      </c>
      <c r="AA9" s="3">
        <f t="shared" si="17"/>
        <v>2.0562421856794872E-2</v>
      </c>
      <c r="AC9" s="2"/>
    </row>
    <row r="10" spans="1:29" x14ac:dyDescent="0.2">
      <c r="A10">
        <f t="shared" si="15"/>
        <v>9</v>
      </c>
      <c r="B10" s="28">
        <f t="shared" si="10"/>
        <v>14100.768181713178</v>
      </c>
      <c r="C10" s="22">
        <v>1.7500000000000002E-2</v>
      </c>
      <c r="D10" s="1">
        <f t="shared" si="0"/>
        <v>1522.4532215562008</v>
      </c>
      <c r="E10" s="1">
        <f>+保険料収入!B10</f>
        <v>94102.690907831638</v>
      </c>
      <c r="F10" s="1">
        <f>+事業費!B10</f>
        <v>7105.3639617630288</v>
      </c>
      <c r="G10" s="1">
        <f t="shared" si="1"/>
        <v>12616.684217938348</v>
      </c>
      <c r="H10" s="1">
        <f>+責任準備金!B9</f>
        <v>720953.38388219127</v>
      </c>
      <c r="I10" s="1">
        <f t="shared" si="2"/>
        <v>-38.369257781371601</v>
      </c>
      <c r="J10" s="1">
        <f>+死亡給付!B10</f>
        <v>4385.0580321567541</v>
      </c>
      <c r="L10">
        <v>8</v>
      </c>
      <c r="M10" s="2">
        <v>1.6000000000000001E-4</v>
      </c>
      <c r="N10" s="1">
        <f t="shared" si="11"/>
        <v>99667.444667498508</v>
      </c>
      <c r="O10" s="1">
        <f t="shared" si="3"/>
        <v>15.946791146799763</v>
      </c>
      <c r="P10" s="2">
        <f t="shared" si="4"/>
        <v>0.88771112380098727</v>
      </c>
      <c r="Q10" s="2">
        <f t="shared" si="5"/>
        <v>0.88112726686546539</v>
      </c>
      <c r="R10" s="1">
        <f t="shared" si="6"/>
        <v>88475.89931215781</v>
      </c>
      <c r="S10" s="1">
        <f t="shared" si="7"/>
        <v>3855388.2979629263</v>
      </c>
      <c r="T10" s="1">
        <f t="shared" si="8"/>
        <v>14.051152498454075</v>
      </c>
      <c r="U10" s="1">
        <f t="shared" si="9"/>
        <v>31735.086103900187</v>
      </c>
      <c r="V10" s="1"/>
      <c r="W10" s="1">
        <f t="shared" si="16"/>
        <v>8</v>
      </c>
      <c r="X10" s="3">
        <f t="shared" si="12"/>
        <v>0.16835723944393471</v>
      </c>
      <c r="Y10" s="3">
        <f t="shared" si="13"/>
        <v>0.54767652948477863</v>
      </c>
      <c r="Z10" s="3">
        <f t="shared" si="14"/>
        <v>18.447208829902372</v>
      </c>
      <c r="AA10" s="3">
        <f t="shared" si="17"/>
        <v>2.0562421856794872E-2</v>
      </c>
      <c r="AC10" s="2"/>
    </row>
    <row r="11" spans="1:29" x14ac:dyDescent="0.2">
      <c r="A11" s="13">
        <f t="shared" si="15"/>
        <v>10</v>
      </c>
      <c r="B11" s="28">
        <f t="shared" si="10"/>
        <v>14177.272726481044</v>
      </c>
      <c r="C11" s="22">
        <v>1.7500000000000002E-2</v>
      </c>
      <c r="D11" s="1">
        <f t="shared" si="0"/>
        <v>1368.6489073017071</v>
      </c>
      <c r="E11" s="1">
        <f>+保険料収入!B11</f>
        <v>84596.060661558848</v>
      </c>
      <c r="F11" s="1">
        <f>+事業費!B11</f>
        <v>6387.5516728898801</v>
      </c>
      <c r="G11" s="1">
        <f t="shared" si="1"/>
        <v>12847.849548938188</v>
      </c>
      <c r="H11" s="1">
        <f>+責任準備金!B10</f>
        <v>734162.8313678964</v>
      </c>
      <c r="I11" s="1">
        <f t="shared" si="2"/>
        <v>-39.225729758851195</v>
      </c>
      <c r="J11" s="1">
        <f>+死亡給付!B11</f>
        <v>4482.9405438687072</v>
      </c>
      <c r="L11">
        <v>9</v>
      </c>
      <c r="M11" s="2">
        <v>1.4999999999999999E-4</v>
      </c>
      <c r="N11" s="1">
        <f t="shared" si="11"/>
        <v>99651.497876351714</v>
      </c>
      <c r="O11" s="1">
        <f t="shared" si="3"/>
        <v>14.947724681452756</v>
      </c>
      <c r="P11" s="2">
        <f t="shared" si="4"/>
        <v>0.87459224019801718</v>
      </c>
      <c r="Q11" s="2">
        <f t="shared" si="5"/>
        <v>0.86810568164085267</v>
      </c>
      <c r="R11" s="1">
        <f t="shared" si="6"/>
        <v>87154.426766766395</v>
      </c>
      <c r="S11" s="1">
        <f t="shared" si="7"/>
        <v>3766912.3986507687</v>
      </c>
      <c r="T11" s="1">
        <f t="shared" si="8"/>
        <v>12.976204723572343</v>
      </c>
      <c r="U11" s="1">
        <f t="shared" si="9"/>
        <v>31721.034951401733</v>
      </c>
      <c r="V11" s="1"/>
      <c r="W11" s="1">
        <f t="shared" si="16"/>
        <v>9</v>
      </c>
      <c r="X11" s="3">
        <f t="shared" si="12"/>
        <v>0.19070799819042922</v>
      </c>
      <c r="Y11" s="3">
        <f t="shared" si="13"/>
        <v>0.55531291368907709</v>
      </c>
      <c r="Z11" s="3">
        <f t="shared" si="14"/>
        <v>17.73161342753815</v>
      </c>
      <c r="AA11" s="3">
        <f t="shared" si="17"/>
        <v>2.0562421856794872E-2</v>
      </c>
      <c r="AC11" s="2"/>
    </row>
    <row r="12" spans="1:29" x14ac:dyDescent="0.2">
      <c r="A12" s="13">
        <f t="shared" si="15"/>
        <v>11</v>
      </c>
      <c r="B12" s="28">
        <f t="shared" si="10"/>
        <v>14109.117706825306</v>
      </c>
      <c r="C12" s="22">
        <v>1.7500000000000002E-2</v>
      </c>
      <c r="D12" s="1">
        <f t="shared" si="0"/>
        <v>1230.1902249189836</v>
      </c>
      <c r="E12" s="1">
        <f>+保険料収入!B12</f>
        <v>76037.942482762577</v>
      </c>
      <c r="F12" s="1">
        <f>+事業費!B12</f>
        <v>5741.3582016778128</v>
      </c>
      <c r="G12" s="1">
        <f t="shared" si="1"/>
        <v>12919.256345157779</v>
      </c>
      <c r="H12" s="1">
        <f>+責任準備金!B11</f>
        <v>738243.21972330159</v>
      </c>
      <c r="I12" s="1">
        <f t="shared" si="2"/>
        <v>-40.328863251456966</v>
      </c>
      <c r="J12" s="1">
        <f>+死亡給付!B12</f>
        <v>4609.012943023653</v>
      </c>
      <c r="L12">
        <v>10</v>
      </c>
      <c r="M12" s="2">
        <v>1.3999999999999999E-4</v>
      </c>
      <c r="N12" s="1">
        <f t="shared" si="11"/>
        <v>99636.550151670264</v>
      </c>
      <c r="O12" s="1">
        <f t="shared" si="3"/>
        <v>13.949117021233835</v>
      </c>
      <c r="P12" s="2">
        <f t="shared" si="4"/>
        <v>0.8616672317221844</v>
      </c>
      <c r="Q12" s="2">
        <f t="shared" si="5"/>
        <v>0.85527653363630818</v>
      </c>
      <c r="R12" s="1">
        <f t="shared" si="6"/>
        <v>85853.550347538316</v>
      </c>
      <c r="S12" s="1">
        <f t="shared" si="7"/>
        <v>3679757.9718840024</v>
      </c>
      <c r="T12" s="1">
        <f t="shared" si="8"/>
        <v>11.9303524532081</v>
      </c>
      <c r="U12" s="1">
        <f t="shared" si="9"/>
        <v>31708.058746678162</v>
      </c>
      <c r="V12" s="1"/>
      <c r="W12" s="1">
        <f t="shared" si="16"/>
        <v>10</v>
      </c>
      <c r="X12" s="3">
        <f t="shared" si="12"/>
        <v>0.21335153119061029</v>
      </c>
      <c r="Y12" s="3">
        <f t="shared" si="13"/>
        <v>0.56303372684513786</v>
      </c>
      <c r="Z12" s="3">
        <f t="shared" si="14"/>
        <v>17.005885692349743</v>
      </c>
      <c r="AA12" s="3">
        <f t="shared" si="17"/>
        <v>2.0562421856794872E-2</v>
      </c>
      <c r="AC12" s="2"/>
    </row>
    <row r="13" spans="1:29" x14ac:dyDescent="0.2">
      <c r="A13" s="13">
        <f t="shared" si="15"/>
        <v>12</v>
      </c>
      <c r="B13" s="28">
        <f t="shared" si="10"/>
        <v>13924.01686236497</v>
      </c>
      <c r="C13" s="22">
        <v>1.7500000000000002E-2</v>
      </c>
      <c r="D13" s="1">
        <f t="shared" si="0"/>
        <v>1105.5325890474933</v>
      </c>
      <c r="E13" s="1">
        <f>+保険料収入!B13</f>
        <v>68332.865695099288</v>
      </c>
      <c r="F13" s="1">
        <f>+事業費!B13</f>
        <v>5159.5748923853962</v>
      </c>
      <c r="G13" s="1">
        <f t="shared" si="1"/>
        <v>12857.909973856355</v>
      </c>
      <c r="H13" s="1">
        <f>+責任準備金!B12</f>
        <v>734737.71279179165</v>
      </c>
      <c r="I13" s="1">
        <f t="shared" si="2"/>
        <v>-39.425700538879148</v>
      </c>
      <c r="J13" s="1">
        <f>+死亡給付!B13</f>
        <v>4505.7943473004734</v>
      </c>
      <c r="L13">
        <v>11</v>
      </c>
      <c r="M13" s="2">
        <v>1.2999999999999999E-4</v>
      </c>
      <c r="N13" s="1">
        <f t="shared" si="11"/>
        <v>99622.601034649037</v>
      </c>
      <c r="O13" s="1">
        <f t="shared" si="3"/>
        <v>12.950938134504373</v>
      </c>
      <c r="P13" s="2">
        <f t="shared" si="4"/>
        <v>0.84893323322382719</v>
      </c>
      <c r="Q13" s="2">
        <f t="shared" si="5"/>
        <v>0.84263697895202794</v>
      </c>
      <c r="R13" s="1">
        <f t="shared" si="6"/>
        <v>84572.936798512004</v>
      </c>
      <c r="S13" s="1">
        <f t="shared" si="7"/>
        <v>3593904.4215364642</v>
      </c>
      <c r="T13" s="1">
        <f t="shared" si="8"/>
        <v>10.912939384253377</v>
      </c>
      <c r="U13" s="1">
        <f t="shared" si="9"/>
        <v>31696.128394224954</v>
      </c>
      <c r="V13" s="1"/>
      <c r="W13" s="1">
        <f t="shared" si="16"/>
        <v>11</v>
      </c>
      <c r="X13" s="3">
        <f t="shared" si="12"/>
        <v>0.23628129998279962</v>
      </c>
      <c r="Y13" s="3">
        <f t="shared" si="13"/>
        <v>0.57083300691375605</v>
      </c>
      <c r="Z13" s="3">
        <f t="shared" si="14"/>
        <v>16.270053657147564</v>
      </c>
      <c r="AA13" s="3">
        <f t="shared" si="17"/>
        <v>2.0562421856794872E-2</v>
      </c>
      <c r="AC13" s="2"/>
    </row>
    <row r="14" spans="1:29" x14ac:dyDescent="0.2">
      <c r="A14" s="13">
        <f t="shared" si="15"/>
        <v>13</v>
      </c>
      <c r="B14" s="28">
        <f t="shared" si="10"/>
        <v>13643.08271022603</v>
      </c>
      <c r="C14" s="22">
        <v>1.7500000000000002E-2</v>
      </c>
      <c r="D14" s="1">
        <f t="shared" si="0"/>
        <v>993.37741342121399</v>
      </c>
      <c r="E14" s="1">
        <f>+保険料収入!B14</f>
        <v>61400.564803197158</v>
      </c>
      <c r="F14" s="1">
        <f>+事業費!B14</f>
        <v>4636.1411791277906</v>
      </c>
      <c r="G14" s="1">
        <f t="shared" si="1"/>
        <v>12688.431858702357</v>
      </c>
      <c r="H14" s="1">
        <f>+責任準備金!B13</f>
        <v>725053.24906870606</v>
      </c>
      <c r="I14" s="1">
        <f t="shared" si="2"/>
        <v>-38.726561897541799</v>
      </c>
      <c r="J14" s="1">
        <f>+死亡給付!B14</f>
        <v>4425.8927882904909</v>
      </c>
      <c r="L14">
        <v>12</v>
      </c>
      <c r="M14" s="2">
        <v>1.3999999999999999E-4</v>
      </c>
      <c r="N14" s="1">
        <f t="shared" si="11"/>
        <v>99609.650096514539</v>
      </c>
      <c r="O14" s="1">
        <f t="shared" si="3"/>
        <v>13.945351013512035</v>
      </c>
      <c r="P14" s="2">
        <f t="shared" si="4"/>
        <v>0.83638742189539628</v>
      </c>
      <c r="Q14" s="2">
        <f t="shared" si="5"/>
        <v>0.83018421571628376</v>
      </c>
      <c r="R14" s="1">
        <f t="shared" si="6"/>
        <v>83312.258440126301</v>
      </c>
      <c r="S14" s="1">
        <f t="shared" si="7"/>
        <v>3509331.4847379522</v>
      </c>
      <c r="T14" s="1">
        <f t="shared" si="8"/>
        <v>11.577210294040771</v>
      </c>
      <c r="U14" s="1">
        <f t="shared" si="9"/>
        <v>31685.215454840702</v>
      </c>
      <c r="V14" s="1"/>
      <c r="W14" s="1">
        <f t="shared" si="16"/>
        <v>12</v>
      </c>
      <c r="X14" s="3">
        <f t="shared" si="12"/>
        <v>0.25949212994118515</v>
      </c>
      <c r="Y14" s="3">
        <f t="shared" si="13"/>
        <v>0.57870518731382903</v>
      </c>
      <c r="Z14" s="3">
        <f t="shared" si="14"/>
        <v>15.524098260203704</v>
      </c>
      <c r="AA14" s="3">
        <f t="shared" si="17"/>
        <v>2.0562421856794872E-2</v>
      </c>
      <c r="AC14" s="2"/>
    </row>
    <row r="15" spans="1:29" x14ac:dyDescent="0.2">
      <c r="A15" s="13">
        <f t="shared" si="15"/>
        <v>14</v>
      </c>
      <c r="B15" s="28">
        <f t="shared" si="10"/>
        <v>13285.834669938084</v>
      </c>
      <c r="C15" s="22">
        <v>1.7500000000000002E-2</v>
      </c>
      <c r="D15" s="1">
        <f t="shared" si="0"/>
        <v>892.46616225623347</v>
      </c>
      <c r="E15" s="1">
        <f>+保険料収入!B15</f>
        <v>55163.249828229178</v>
      </c>
      <c r="F15" s="1">
        <f>+事業費!B15</f>
        <v>4165.1834135872723</v>
      </c>
      <c r="G15" s="1">
        <f t="shared" si="1"/>
        <v>12431.324030773207</v>
      </c>
      <c r="H15" s="1">
        <f>+責任準備金!B14</f>
        <v>710361.37318704033</v>
      </c>
      <c r="I15" s="1">
        <f t="shared" si="2"/>
        <v>-37.955523091354813</v>
      </c>
      <c r="J15" s="1">
        <f>+死亡給付!B15</f>
        <v>4337.7740675834066</v>
      </c>
      <c r="L15">
        <v>13</v>
      </c>
      <c r="M15" s="2">
        <v>1.8000000000000001E-4</v>
      </c>
      <c r="N15" s="1">
        <f t="shared" si="11"/>
        <v>99595.704745501032</v>
      </c>
      <c r="O15" s="1">
        <f t="shared" si="3"/>
        <v>17.927226854190188</v>
      </c>
      <c r="P15" s="2">
        <f t="shared" si="4"/>
        <v>0.82402701664571065</v>
      </c>
      <c r="Q15" s="2">
        <f t="shared" si="5"/>
        <v>0.81791548346431908</v>
      </c>
      <c r="R15" s="1">
        <f t="shared" si="6"/>
        <v>82069.551452162268</v>
      </c>
      <c r="S15" s="1">
        <f t="shared" si="7"/>
        <v>3426019.226297826</v>
      </c>
      <c r="T15" s="1">
        <f t="shared" si="8"/>
        <v>14.662956419619492</v>
      </c>
      <c r="U15" s="1">
        <f t="shared" si="9"/>
        <v>31673.638244546662</v>
      </c>
      <c r="V15" s="1"/>
      <c r="W15" s="1">
        <f t="shared" si="16"/>
        <v>13</v>
      </c>
      <c r="X15" s="3">
        <f t="shared" si="12"/>
        <v>0.28298026447261554</v>
      </c>
      <c r="Y15" s="3">
        <f t="shared" si="13"/>
        <v>0.58664510964871219</v>
      </c>
      <c r="Z15" s="3">
        <f t="shared" si="14"/>
        <v>14.76795132844482</v>
      </c>
      <c r="AA15" s="3">
        <f t="shared" si="17"/>
        <v>2.0562421856794872E-2</v>
      </c>
      <c r="AC15" s="2"/>
    </row>
    <row r="16" spans="1:29" x14ac:dyDescent="0.2">
      <c r="A16" s="13">
        <f t="shared" si="15"/>
        <v>15</v>
      </c>
      <c r="B16" s="28">
        <f t="shared" si="10"/>
        <v>12868.916486953445</v>
      </c>
      <c r="C16" s="22">
        <v>1.7500000000000002E-2</v>
      </c>
      <c r="D16" s="1">
        <f t="shared" si="0"/>
        <v>801.67736450223128</v>
      </c>
      <c r="E16" s="1">
        <f>+保険料収入!B16</f>
        <v>49551.602749703081</v>
      </c>
      <c r="F16" s="1">
        <f>+事業費!B16</f>
        <v>3741.4676352898668</v>
      </c>
      <c r="G16" s="1">
        <f t="shared" si="1"/>
        <v>12104.707429470407</v>
      </c>
      <c r="H16" s="1">
        <f>+責任準備金!B15</f>
        <v>691697.56739830889</v>
      </c>
      <c r="I16" s="1">
        <f t="shared" si="2"/>
        <v>-37.468307019192636</v>
      </c>
      <c r="J16" s="1">
        <f>+死亡給付!B16</f>
        <v>4282.0922307648725</v>
      </c>
      <c r="L16">
        <v>14</v>
      </c>
      <c r="M16" s="2">
        <v>2.5000000000000001E-4</v>
      </c>
      <c r="N16" s="1">
        <f t="shared" si="11"/>
        <v>99577.777518646835</v>
      </c>
      <c r="O16" s="1">
        <f t="shared" si="3"/>
        <v>24.89444437966171</v>
      </c>
      <c r="P16" s="2">
        <f t="shared" si="4"/>
        <v>0.81184927748345892</v>
      </c>
      <c r="Q16" s="2">
        <f t="shared" si="5"/>
        <v>0.80582806252642281</v>
      </c>
      <c r="R16" s="1">
        <f t="shared" si="6"/>
        <v>80842.146731922054</v>
      </c>
      <c r="S16" s="1">
        <f t="shared" si="7"/>
        <v>3343949.6748456638</v>
      </c>
      <c r="T16" s="1">
        <f t="shared" si="8"/>
        <v>20.06064188213459</v>
      </c>
      <c r="U16" s="1">
        <f t="shared" si="9"/>
        <v>31658.975288127043</v>
      </c>
      <c r="V16" s="1"/>
      <c r="W16" s="1">
        <f t="shared" si="16"/>
        <v>14</v>
      </c>
      <c r="X16" s="3">
        <f t="shared" si="12"/>
        <v>0.30675044106996346</v>
      </c>
      <c r="Y16" s="3">
        <f t="shared" si="13"/>
        <v>0.59465217206256049</v>
      </c>
      <c r="Z16" s="3">
        <f t="shared" si="14"/>
        <v>14.001353196508788</v>
      </c>
      <c r="AA16" s="3">
        <f t="shared" si="17"/>
        <v>2.0562421856794872E-2</v>
      </c>
      <c r="AC16" s="2"/>
    </row>
    <row r="17" spans="1:29" x14ac:dyDescent="0.2">
      <c r="A17" s="13">
        <f t="shared" si="15"/>
        <v>16</v>
      </c>
      <c r="B17" s="28">
        <f t="shared" si="10"/>
        <v>12406.529177390208</v>
      </c>
      <c r="C17" s="22">
        <v>1.7500000000000002E-2</v>
      </c>
      <c r="D17" s="1">
        <f t="shared" si="0"/>
        <v>719.98724273681842</v>
      </c>
      <c r="E17" s="1">
        <f>+保険料収入!B17</f>
        <v>44502.343981111087</v>
      </c>
      <c r="F17" s="1">
        <f>+事業費!B17</f>
        <v>3360.2158247214647</v>
      </c>
      <c r="G17" s="1">
        <f t="shared" si="1"/>
        <v>11723.381862826462</v>
      </c>
      <c r="H17" s="1">
        <f>+責任準備金!B16</f>
        <v>669907.53501865489</v>
      </c>
      <c r="I17" s="1">
        <f t="shared" si="2"/>
        <v>-36.839928173072742</v>
      </c>
      <c r="J17" s="1">
        <f>+死亡給付!B17</f>
        <v>4210.2775054940275</v>
      </c>
      <c r="L17">
        <v>15</v>
      </c>
      <c r="M17" s="2">
        <v>3.6000000000000002E-4</v>
      </c>
      <c r="N17" s="1">
        <f t="shared" si="11"/>
        <v>99552.883074267171</v>
      </c>
      <c r="O17" s="1">
        <f t="shared" si="3"/>
        <v>35.839037906736181</v>
      </c>
      <c r="P17" s="2">
        <f t="shared" si="4"/>
        <v>0.79985150490981194</v>
      </c>
      <c r="Q17" s="2">
        <f t="shared" si="5"/>
        <v>0.7939192734250472</v>
      </c>
      <c r="R17" s="1">
        <f t="shared" si="6"/>
        <v>79627.523345063135</v>
      </c>
      <c r="S17" s="1">
        <f t="shared" si="7"/>
        <v>3263107.5281137419</v>
      </c>
      <c r="T17" s="1">
        <f t="shared" si="8"/>
        <v>28.453302935168715</v>
      </c>
      <c r="U17" s="1">
        <f t="shared" si="9"/>
        <v>31638.91464624491</v>
      </c>
      <c r="V17" s="1"/>
      <c r="W17" s="1">
        <f t="shared" si="16"/>
        <v>15</v>
      </c>
      <c r="X17" s="3">
        <f t="shared" si="12"/>
        <v>0.33079476673126368</v>
      </c>
      <c r="Y17" s="3">
        <f t="shared" si="13"/>
        <v>0.60271792336459928</v>
      </c>
      <c r="Z17" s="3">
        <f t="shared" si="14"/>
        <v>13.224276718332103</v>
      </c>
      <c r="AA17" s="3">
        <f t="shared" si="17"/>
        <v>2.0562421856794872E-2</v>
      </c>
      <c r="AC17" s="2"/>
    </row>
    <row r="18" spans="1:29" x14ac:dyDescent="0.2">
      <c r="A18" s="13">
        <f t="shared" si="15"/>
        <v>17</v>
      </c>
      <c r="B18" s="28">
        <f t="shared" si="10"/>
        <v>11910.89540180551</v>
      </c>
      <c r="C18" s="22">
        <v>1.7500000000000002E-2</v>
      </c>
      <c r="D18" s="1">
        <f t="shared" si="0"/>
        <v>646.49166498548675</v>
      </c>
      <c r="E18" s="1">
        <f>+保険料収入!B18</f>
        <v>39959.589209863247</v>
      </c>
      <c r="F18" s="1">
        <f>+事業費!B18</f>
        <v>3017.2083535497222</v>
      </c>
      <c r="G18" s="1">
        <f t="shared" si="1"/>
        <v>11300.776696416793</v>
      </c>
      <c r="H18" s="1">
        <f>+責任準備金!B17</f>
        <v>645758.66836667387</v>
      </c>
      <c r="I18" s="1">
        <f t="shared" si="2"/>
        <v>-36.372959596769633</v>
      </c>
      <c r="J18" s="1">
        <f>+死亡給付!B18</f>
        <v>4156.9096682022437</v>
      </c>
      <c r="L18">
        <v>16</v>
      </c>
      <c r="M18" s="2">
        <v>4.8999999999999998E-4</v>
      </c>
      <c r="N18" s="1">
        <f t="shared" si="11"/>
        <v>99517.044036360428</v>
      </c>
      <c r="O18" s="1">
        <f t="shared" si="3"/>
        <v>48.763351577816607</v>
      </c>
      <c r="P18" s="2">
        <f t="shared" si="4"/>
        <v>0.78803103932001173</v>
      </c>
      <c r="Q18" s="2">
        <f t="shared" si="5"/>
        <v>0.78218647628083482</v>
      </c>
      <c r="R18" s="1">
        <f t="shared" si="6"/>
        <v>78422.519642028477</v>
      </c>
      <c r="S18" s="1">
        <f t="shared" si="7"/>
        <v>3183480.0047686789</v>
      </c>
      <c r="T18" s="1">
        <f t="shared" si="8"/>
        <v>38.142034142295856</v>
      </c>
      <c r="U18" s="1">
        <f t="shared" si="9"/>
        <v>31610.46134330974</v>
      </c>
      <c r="V18" s="1"/>
      <c r="W18" s="1">
        <f t="shared" si="16"/>
        <v>16</v>
      </c>
      <c r="X18" s="3">
        <f t="shared" si="12"/>
        <v>0.35512061452243121</v>
      </c>
      <c r="Y18" s="3">
        <f t="shared" si="13"/>
        <v>0.61084247782484857</v>
      </c>
      <c r="Z18" s="3">
        <f t="shared" si="14"/>
        <v>12.436368881222707</v>
      </c>
      <c r="AA18" s="3">
        <f t="shared" si="17"/>
        <v>2.0562421856794872E-2</v>
      </c>
      <c r="AC18" s="2"/>
    </row>
    <row r="19" spans="1:29" x14ac:dyDescent="0.2">
      <c r="A19" s="13">
        <f t="shared" si="15"/>
        <v>18</v>
      </c>
      <c r="B19" s="28">
        <f t="shared" si="10"/>
        <v>11392.469410232354</v>
      </c>
      <c r="C19" s="22">
        <v>1.7500000000000002E-2</v>
      </c>
      <c r="D19" s="1">
        <f t="shared" si="0"/>
        <v>580.36461854078118</v>
      </c>
      <c r="E19" s="1">
        <f>+保険料収入!B19</f>
        <v>35872.282667943175</v>
      </c>
      <c r="F19" s="1">
        <f>+事業費!B19</f>
        <v>2708.5901798985356</v>
      </c>
      <c r="G19" s="1">
        <f t="shared" si="1"/>
        <v>10847.714030546898</v>
      </c>
      <c r="H19" s="1">
        <f>+責任準備金!B18</f>
        <v>619869.37317410845</v>
      </c>
      <c r="I19" s="1">
        <f t="shared" si="2"/>
        <v>-35.609238855326318</v>
      </c>
      <c r="J19" s="1">
        <f>+死亡給付!B19</f>
        <v>4069.6272977515787</v>
      </c>
      <c r="L19">
        <v>17</v>
      </c>
      <c r="M19" s="2">
        <v>6.2E-4</v>
      </c>
      <c r="N19" s="1">
        <f t="shared" si="11"/>
        <v>99468.280684782614</v>
      </c>
      <c r="O19" s="1">
        <f t="shared" si="3"/>
        <v>61.670334024565221</v>
      </c>
      <c r="P19" s="2">
        <f t="shared" si="4"/>
        <v>0.77638526041380473</v>
      </c>
      <c r="Q19" s="2">
        <f t="shared" si="5"/>
        <v>0.77062707022742349</v>
      </c>
      <c r="R19" s="1">
        <f t="shared" si="6"/>
        <v>77225.707002368377</v>
      </c>
      <c r="S19" s="1">
        <f t="shared" si="7"/>
        <v>3105057.4851266504</v>
      </c>
      <c r="T19" s="1">
        <f t="shared" si="8"/>
        <v>47.524828829297284</v>
      </c>
      <c r="U19" s="1">
        <f t="shared" si="9"/>
        <v>31572.319309167444</v>
      </c>
      <c r="V19" s="1"/>
      <c r="W19" s="1">
        <f t="shared" si="16"/>
        <v>17</v>
      </c>
      <c r="X19" s="3">
        <f t="shared" si="12"/>
        <v>0.3797238012868725</v>
      </c>
      <c r="Y19" s="3">
        <f t="shared" si="13"/>
        <v>0.61901844274347906</v>
      </c>
      <c r="Z19" s="3">
        <f t="shared" si="14"/>
        <v>11.637473597378385</v>
      </c>
      <c r="AA19" s="3">
        <f t="shared" si="17"/>
        <v>2.0562421856794872E-2</v>
      </c>
      <c r="AC19" s="2"/>
    </row>
    <row r="20" spans="1:29" x14ac:dyDescent="0.2">
      <c r="A20" s="13">
        <f t="shared" si="15"/>
        <v>19</v>
      </c>
      <c r="B20" s="28">
        <f t="shared" si="10"/>
        <v>10860.045873648865</v>
      </c>
      <c r="C20" s="22">
        <v>1.7500000000000002E-2</v>
      </c>
      <c r="D20" s="1">
        <f t="shared" si="0"/>
        <v>520.88130769268093</v>
      </c>
      <c r="E20" s="1">
        <f>+保険料収入!B20</f>
        <v>32195.624800457677</v>
      </c>
      <c r="F20" s="1">
        <f>+事業費!B20</f>
        <v>2430.9786465901952</v>
      </c>
      <c r="G20" s="1">
        <f t="shared" si="1"/>
        <v>10374.239297023863</v>
      </c>
      <c r="H20" s="1">
        <f>+責任準備金!B19</f>
        <v>592813.67411564931</v>
      </c>
      <c r="I20" s="1">
        <f t="shared" si="2"/>
        <v>-35.074731067680567</v>
      </c>
      <c r="J20" s="1">
        <f>+死亡給付!B20</f>
        <v>4008.5406934492075</v>
      </c>
      <c r="L20">
        <v>18</v>
      </c>
      <c r="M20" s="2">
        <v>7.2999999999999996E-4</v>
      </c>
      <c r="N20" s="1">
        <f t="shared" si="11"/>
        <v>99406.610350758056</v>
      </c>
      <c r="O20" s="1">
        <f t="shared" si="3"/>
        <v>72.566825556053374</v>
      </c>
      <c r="P20" s="2">
        <f t="shared" si="4"/>
        <v>0.76491158661458603</v>
      </c>
      <c r="Q20" s="2">
        <f t="shared" si="5"/>
        <v>0.75923849283490019</v>
      </c>
      <c r="R20" s="1">
        <f t="shared" si="6"/>
        <v>76037.268043376273</v>
      </c>
      <c r="S20" s="1">
        <f t="shared" si="7"/>
        <v>3027831.7781242821</v>
      </c>
      <c r="T20" s="1">
        <f t="shared" si="8"/>
        <v>55.095527264991084</v>
      </c>
      <c r="U20" s="1">
        <f t="shared" si="9"/>
        <v>31524.794480338147</v>
      </c>
      <c r="V20" s="1"/>
      <c r="W20" s="1">
        <f t="shared" si="16"/>
        <v>18</v>
      </c>
      <c r="X20" s="3">
        <f t="shared" si="12"/>
        <v>0.40462061792986215</v>
      </c>
      <c r="Y20" s="3">
        <f t="shared" si="13"/>
        <v>0.62725050561255202</v>
      </c>
      <c r="Z20" s="3">
        <f t="shared" si="14"/>
        <v>10.8270265649239</v>
      </c>
      <c r="AA20" s="3">
        <f t="shared" si="17"/>
        <v>2.0562421856794872E-2</v>
      </c>
      <c r="AC20" s="2"/>
    </row>
    <row r="21" spans="1:29" x14ac:dyDescent="0.2">
      <c r="A21" s="13">
        <f t="shared" si="15"/>
        <v>20</v>
      </c>
      <c r="B21" s="28">
        <f t="shared" si="10"/>
        <v>10320.693620206453</v>
      </c>
      <c r="C21" s="22">
        <v>1.7500000000000002E-2</v>
      </c>
      <c r="D21" s="1">
        <f t="shared" si="0"/>
        <v>467.36804566556572</v>
      </c>
      <c r="E21" s="1">
        <f>+保険料収入!B21</f>
        <v>28887.975090957858</v>
      </c>
      <c r="F21" s="1">
        <f>+事業費!B21</f>
        <v>2181.229624354105</v>
      </c>
      <c r="G21" s="1">
        <f t="shared" si="1"/>
        <v>9887.7990637987987</v>
      </c>
      <c r="H21" s="1">
        <f>+責任準備金!B20</f>
        <v>565017.0893599313</v>
      </c>
      <c r="I21" s="1">
        <f t="shared" si="2"/>
        <v>-34.473489257910778</v>
      </c>
      <c r="J21" s="1">
        <f>+死亡給付!B21</f>
        <v>3939.8273437612315</v>
      </c>
      <c r="L21">
        <v>19</v>
      </c>
      <c r="M21" s="2">
        <v>8.0000000000000004E-4</v>
      </c>
      <c r="N21" s="1">
        <f t="shared" si="11"/>
        <v>99334.043525201996</v>
      </c>
      <c r="O21" s="1">
        <f t="shared" si="3"/>
        <v>79.467234820161607</v>
      </c>
      <c r="P21" s="2">
        <f t="shared" si="4"/>
        <v>0.75360747449712928</v>
      </c>
      <c r="Q21" s="2">
        <f t="shared" si="5"/>
        <v>0.74801821954177361</v>
      </c>
      <c r="R21" s="1">
        <f t="shared" si="6"/>
        <v>74858.877672615388</v>
      </c>
      <c r="S21" s="1">
        <f t="shared" si="7"/>
        <v>2951794.5100809061</v>
      </c>
      <c r="T21" s="1">
        <f t="shared" si="8"/>
        <v>59.442939502085324</v>
      </c>
      <c r="U21" s="1">
        <f t="shared" si="9"/>
        <v>31469.698953073155</v>
      </c>
      <c r="V21" s="1"/>
      <c r="W21" s="1">
        <f t="shared" si="16"/>
        <v>19</v>
      </c>
      <c r="X21" s="3">
        <f t="shared" si="12"/>
        <v>0.42980467646460863</v>
      </c>
      <c r="Y21" s="3">
        <f t="shared" si="13"/>
        <v>0.63552855486823912</v>
      </c>
      <c r="Z21" s="3">
        <f t="shared" si="14"/>
        <v>10.004846697357724</v>
      </c>
      <c r="AA21" s="3">
        <f t="shared" si="17"/>
        <v>2.0562421856794872E-2</v>
      </c>
      <c r="AC21" s="2"/>
    </row>
    <row r="22" spans="1:29" x14ac:dyDescent="0.2">
      <c r="A22" s="13">
        <f t="shared" si="15"/>
        <v>21</v>
      </c>
      <c r="B22" s="28">
        <f t="shared" si="10"/>
        <v>9780.5053520033562</v>
      </c>
      <c r="C22" s="22">
        <v>1.7500000000000002E-2</v>
      </c>
      <c r="D22" s="1">
        <f t="shared" ref="D22:D51" si="18">+C22*(E22-F22)</f>
        <v>419.23053906614945</v>
      </c>
      <c r="E22" s="1">
        <f>+保険料収入!B22</f>
        <v>25912.60032051447</v>
      </c>
      <c r="F22" s="1">
        <f>+事業費!B22</f>
        <v>1956.5695167345048</v>
      </c>
      <c r="G22" s="1">
        <f t="shared" ref="G22:G51" si="19">+H22*C22</f>
        <v>9395.16919881996</v>
      </c>
      <c r="H22" s="1">
        <f>+責任準備金!B21</f>
        <v>536866.81136114057</v>
      </c>
      <c r="I22" s="1">
        <f t="shared" si="2"/>
        <v>-33.894385882753795</v>
      </c>
      <c r="J22" s="1">
        <f>+死亡給付!B22</f>
        <v>3873.644100886148</v>
      </c>
      <c r="L22">
        <v>20</v>
      </c>
      <c r="M22" s="2">
        <v>8.4000000000000003E-4</v>
      </c>
      <c r="N22" s="1">
        <f t="shared" si="11"/>
        <v>99254.576290381839</v>
      </c>
      <c r="O22" s="1">
        <f t="shared" si="3"/>
        <v>83.373844083920744</v>
      </c>
      <c r="P22" s="2">
        <f t="shared" si="4"/>
        <v>0.74247041822377269</v>
      </c>
      <c r="Q22" s="2">
        <f t="shared" si="5"/>
        <v>0.73696376309534362</v>
      </c>
      <c r="R22" s="1">
        <f t="shared" si="6"/>
        <v>73693.586768943162</v>
      </c>
      <c r="S22" s="1">
        <f t="shared" si="7"/>
        <v>2876935.6324082906</v>
      </c>
      <c r="T22" s="1">
        <f t="shared" si="8"/>
        <v>61.443501879810682</v>
      </c>
      <c r="U22" s="1">
        <f t="shared" si="9"/>
        <v>31410.25601357107</v>
      </c>
      <c r="V22" s="1"/>
      <c r="W22" s="1">
        <f t="shared" si="16"/>
        <v>20</v>
      </c>
      <c r="X22" s="3">
        <f t="shared" si="12"/>
        <v>0.45528381787007693</v>
      </c>
      <c r="Y22" s="3">
        <f t="shared" si="13"/>
        <v>0.64385062372862401</v>
      </c>
      <c r="Z22" s="3">
        <f t="shared" si="14"/>
        <v>9.1704570196936697</v>
      </c>
      <c r="AA22" s="3">
        <f t="shared" si="17"/>
        <v>2.0562421856794872E-2</v>
      </c>
      <c r="AC22" s="2"/>
    </row>
    <row r="23" spans="1:29" x14ac:dyDescent="0.2">
      <c r="A23" s="13">
        <f t="shared" si="15"/>
        <v>22</v>
      </c>
      <c r="B23" s="28">
        <f t="shared" si="10"/>
        <v>9244.3498860159671</v>
      </c>
      <c r="C23" s="22">
        <v>1.7500000000000002E-2</v>
      </c>
      <c r="D23" s="1">
        <f t="shared" si="18"/>
        <v>375.93031283870221</v>
      </c>
      <c r="E23" s="1">
        <f>+保険料収入!B23</f>
        <v>23236.217396410135</v>
      </c>
      <c r="F23" s="1">
        <f>+事業費!B23</f>
        <v>1754.4852341985818</v>
      </c>
      <c r="G23" s="1">
        <f t="shared" si="19"/>
        <v>8901.8109027635073</v>
      </c>
      <c r="H23" s="1">
        <f>+責任準備金!B22</f>
        <v>508674.90872934321</v>
      </c>
      <c r="I23" s="1">
        <f t="shared" si="2"/>
        <v>-33.391329586241874</v>
      </c>
      <c r="J23" s="1">
        <f>+死亡給付!B23</f>
        <v>3816.1519527133564</v>
      </c>
      <c r="L23">
        <v>21</v>
      </c>
      <c r="M23" s="2">
        <v>8.5999999999999998E-4</v>
      </c>
      <c r="N23" s="1">
        <f t="shared" si="11"/>
        <v>99171.202446297917</v>
      </c>
      <c r="O23" s="1">
        <f t="shared" si="3"/>
        <v>85.287234103816203</v>
      </c>
      <c r="P23" s="2">
        <f t="shared" si="4"/>
        <v>0.73149794898893861</v>
      </c>
      <c r="Q23" s="2">
        <f t="shared" si="5"/>
        <v>0.72607267300033862</v>
      </c>
      <c r="R23" s="1">
        <f t="shared" si="6"/>
        <v>72543.531188233741</v>
      </c>
      <c r="S23" s="1">
        <f t="shared" si="7"/>
        <v>2803242.0456393473</v>
      </c>
      <c r="T23" s="1">
        <f t="shared" si="8"/>
        <v>61.924730038563467</v>
      </c>
      <c r="U23" s="1">
        <f t="shared" si="9"/>
        <v>31348.81251169126</v>
      </c>
      <c r="V23" s="1"/>
      <c r="W23" s="1">
        <f t="shared" si="16"/>
        <v>21</v>
      </c>
      <c r="X23" s="3">
        <f t="shared" si="12"/>
        <v>0.48106253848170422</v>
      </c>
      <c r="Y23" s="3">
        <f t="shared" si="13"/>
        <v>0.65221168261958595</v>
      </c>
      <c r="Z23" s="3">
        <f t="shared" si="14"/>
        <v>8.3233942640528653</v>
      </c>
      <c r="AA23" s="3">
        <f t="shared" si="17"/>
        <v>2.0562421856794872E-2</v>
      </c>
      <c r="AC23" s="2"/>
    </row>
    <row r="24" spans="1:29" x14ac:dyDescent="0.2">
      <c r="A24" s="13">
        <f t="shared" si="15"/>
        <v>23</v>
      </c>
      <c r="B24" s="28">
        <f t="shared" si="10"/>
        <v>8716.2442872063548</v>
      </c>
      <c r="C24" s="22">
        <v>1.7500000000000002E-2</v>
      </c>
      <c r="D24" s="1">
        <f t="shared" si="18"/>
        <v>336.98054905579716</v>
      </c>
      <c r="E24" s="1">
        <f>+保険料収入!B24</f>
        <v>20828.736148185479</v>
      </c>
      <c r="F24" s="1">
        <f>+事業費!B24</f>
        <v>1572.704773568501</v>
      </c>
      <c r="G24" s="1">
        <f t="shared" si="19"/>
        <v>8412.1064873286668</v>
      </c>
      <c r="H24" s="1">
        <f>+責任準備金!B23</f>
        <v>480691.79927592375</v>
      </c>
      <c r="I24" s="1">
        <f t="shared" si="2"/>
        <v>-32.842749178109763</v>
      </c>
      <c r="J24" s="1">
        <f>+死亡給付!B24</f>
        <v>3753.4570489268299</v>
      </c>
      <c r="L24">
        <v>22</v>
      </c>
      <c r="M24" s="2">
        <v>8.4999999999999995E-4</v>
      </c>
      <c r="N24" s="1">
        <f t="shared" si="11"/>
        <v>99085.915212194101</v>
      </c>
      <c r="O24" s="1">
        <f t="shared" si="3"/>
        <v>84.223027930364978</v>
      </c>
      <c r="P24" s="2">
        <f t="shared" si="4"/>
        <v>0.72068763447186091</v>
      </c>
      <c r="Q24" s="2">
        <f t="shared" si="5"/>
        <v>0.71534253497570321</v>
      </c>
      <c r="R24" s="1">
        <f t="shared" si="6"/>
        <v>71409.993843755539</v>
      </c>
      <c r="S24" s="1">
        <f t="shared" si="7"/>
        <v>2730698.5144511135</v>
      </c>
      <c r="T24" s="1">
        <f t="shared" si="8"/>
        <v>60.248314303036736</v>
      </c>
      <c r="U24" s="1">
        <f t="shared" si="9"/>
        <v>31286.887781652695</v>
      </c>
      <c r="V24" s="1"/>
      <c r="W24" s="1">
        <f t="shared" si="16"/>
        <v>22</v>
      </c>
      <c r="X24" s="3">
        <f t="shared" si="12"/>
        <v>0.50714301517767713</v>
      </c>
      <c r="Y24" s="3">
        <f t="shared" si="13"/>
        <v>0.66060391650731209</v>
      </c>
      <c r="Z24" s="3">
        <f t="shared" si="14"/>
        <v>7.4631724997376052</v>
      </c>
      <c r="AA24" s="3">
        <f t="shared" si="17"/>
        <v>2.0562421856794872E-2</v>
      </c>
      <c r="AC24" s="2"/>
    </row>
    <row r="25" spans="1:29" x14ac:dyDescent="0.2">
      <c r="A25" s="13">
        <f t="shared" si="15"/>
        <v>24</v>
      </c>
      <c r="B25" s="28">
        <f t="shared" si="10"/>
        <v>8199.6983667770583</v>
      </c>
      <c r="C25" s="22">
        <v>1.7500000000000002E-2</v>
      </c>
      <c r="D25" s="1">
        <f t="shared" si="18"/>
        <v>301.94805117595644</v>
      </c>
      <c r="E25" s="1">
        <f>+保険料収入!B25</f>
        <v>18663.380738220116</v>
      </c>
      <c r="F25" s="1">
        <f>+事業費!B25</f>
        <v>1409.2063853083196</v>
      </c>
      <c r="G25" s="1">
        <f t="shared" si="19"/>
        <v>7929.8540432086156</v>
      </c>
      <c r="H25" s="1">
        <f>+責任準備金!B24</f>
        <v>453134.51675477799</v>
      </c>
      <c r="I25" s="1">
        <f t="shared" si="2"/>
        <v>-32.103727607512873</v>
      </c>
      <c r="J25" s="1">
        <f>+死亡給付!B25</f>
        <v>3668.997440858614</v>
      </c>
      <c r="L25">
        <v>23</v>
      </c>
      <c r="M25" s="2">
        <v>8.4000000000000003E-4</v>
      </c>
      <c r="N25" s="1">
        <f t="shared" si="11"/>
        <v>99001.692184263738</v>
      </c>
      <c r="O25" s="1">
        <f t="shared" si="3"/>
        <v>83.161421434781545</v>
      </c>
      <c r="P25" s="2">
        <f t="shared" si="4"/>
        <v>0.71003707829740004</v>
      </c>
      <c r="Q25" s="2">
        <f t="shared" si="5"/>
        <v>0.70477097041941206</v>
      </c>
      <c r="R25" s="1">
        <f t="shared" si="6"/>
        <v>70294.872265013168</v>
      </c>
      <c r="S25" s="1">
        <f t="shared" si="7"/>
        <v>2659288.5206073578</v>
      </c>
      <c r="T25" s="1">
        <f t="shared" si="8"/>
        <v>58.609755686048686</v>
      </c>
      <c r="U25" s="1">
        <f t="shared" si="9"/>
        <v>31226.639467349658</v>
      </c>
      <c r="V25" s="1"/>
      <c r="W25" s="1">
        <f t="shared" si="16"/>
        <v>23</v>
      </c>
      <c r="X25" s="3">
        <f t="shared" si="12"/>
        <v>0.53353569849384785</v>
      </c>
      <c r="Y25" s="3">
        <f t="shared" si="13"/>
        <v>0.66902380281780593</v>
      </c>
      <c r="Z25" s="3">
        <f t="shared" si="14"/>
        <v>6.5891121808293178</v>
      </c>
      <c r="AA25" s="3">
        <f t="shared" si="17"/>
        <v>2.0562421856794872E-2</v>
      </c>
      <c r="AC25" s="2"/>
    </row>
    <row r="26" spans="1:29" x14ac:dyDescent="0.2">
      <c r="A26" s="13">
        <f t="shared" si="15"/>
        <v>25</v>
      </c>
      <c r="B26" s="28">
        <f t="shared" si="10"/>
        <v>7697.592724358452</v>
      </c>
      <c r="C26" s="22">
        <v>1.7500000000000002E-2</v>
      </c>
      <c r="D26" s="1">
        <f t="shared" si="18"/>
        <v>270.44883047728069</v>
      </c>
      <c r="E26" s="1">
        <f>+保険料収入!B26</f>
        <v>16716.416859608995</v>
      </c>
      <c r="F26" s="1">
        <f>+事業費!B26</f>
        <v>1262.1979751929559</v>
      </c>
      <c r="G26" s="1">
        <f t="shared" si="19"/>
        <v>7458.4145939647251</v>
      </c>
      <c r="H26" s="1">
        <f>+責任準備金!B25</f>
        <v>426195.11965512711</v>
      </c>
      <c r="I26" s="1">
        <f t="shared" si="2"/>
        <v>-31.270700083553137</v>
      </c>
      <c r="J26" s="1">
        <f>+死亡給付!B26</f>
        <v>3573.7942952632152</v>
      </c>
      <c r="L26">
        <v>24</v>
      </c>
      <c r="M26" s="2">
        <v>8.3000000000000001E-4</v>
      </c>
      <c r="N26" s="1">
        <f t="shared" si="11"/>
        <v>98918.530762828959</v>
      </c>
      <c r="O26" s="1">
        <f t="shared" si="3"/>
        <v>82.102380533148036</v>
      </c>
      <c r="P26" s="2">
        <f t="shared" si="4"/>
        <v>0.69954391950482764</v>
      </c>
      <c r="Q26" s="2">
        <f t="shared" si="5"/>
        <v>0.6943556358811942</v>
      </c>
      <c r="R26" s="1">
        <f t="shared" si="6"/>
        <v>69197.856721488235</v>
      </c>
      <c r="S26" s="1">
        <f t="shared" si="7"/>
        <v>2588993.6483423444</v>
      </c>
      <c r="T26" s="1">
        <f t="shared" si="8"/>
        <v>57.008250642453781</v>
      </c>
      <c r="U26" s="1">
        <f t="shared" si="9"/>
        <v>31168.02971166361</v>
      </c>
      <c r="V26" s="1"/>
      <c r="W26" s="1">
        <f t="shared" si="16"/>
        <v>24</v>
      </c>
      <c r="X26" s="3">
        <f t="shared" si="12"/>
        <v>0.56026298849758427</v>
      </c>
      <c r="Y26" s="3">
        <f t="shared" si="13"/>
        <v>0.67747517469550489</v>
      </c>
      <c r="Z26" s="3">
        <f t="shared" si="14"/>
        <v>5.7003103532372954</v>
      </c>
      <c r="AA26" s="3">
        <f t="shared" si="17"/>
        <v>2.0562421856794872E-2</v>
      </c>
      <c r="AC26" s="2"/>
    </row>
    <row r="27" spans="1:29" x14ac:dyDescent="0.2">
      <c r="A27" s="13">
        <f t="shared" si="15"/>
        <v>26</v>
      </c>
      <c r="B27" s="28">
        <f t="shared" si="10"/>
        <v>7212.032236512804</v>
      </c>
      <c r="C27" s="22">
        <v>1.7500000000000002E-2</v>
      </c>
      <c r="D27" s="1">
        <f t="shared" si="18"/>
        <v>242.13337882397039</v>
      </c>
      <c r="E27" s="1">
        <f>+保険料収入!B27</f>
        <v>14966.241447241653</v>
      </c>
      <c r="F27" s="1">
        <f>+事業費!B27</f>
        <v>1130.0483715862038</v>
      </c>
      <c r="G27" s="1">
        <f t="shared" si="19"/>
        <v>7000.3090883879877</v>
      </c>
      <c r="H27" s="1">
        <f>+責任準備金!B26</f>
        <v>400017.66219359927</v>
      </c>
      <c r="I27" s="1">
        <f t="shared" si="2"/>
        <v>-30.410230699154024</v>
      </c>
      <c r="J27" s="1">
        <f>+死亡給付!B27</f>
        <v>3475.4549370461737</v>
      </c>
      <c r="L27">
        <v>25</v>
      </c>
      <c r="M27" s="2">
        <v>8.1999999999999998E-4</v>
      </c>
      <c r="N27" s="1">
        <f t="shared" si="11"/>
        <v>98836.42838229581</v>
      </c>
      <c r="O27" s="1">
        <f t="shared" si="3"/>
        <v>81.045871273482561</v>
      </c>
      <c r="P27" s="2">
        <f t="shared" si="4"/>
        <v>0.68920583202446084</v>
      </c>
      <c r="Q27" s="2">
        <f t="shared" si="5"/>
        <v>0.68409422254304864</v>
      </c>
      <c r="R27" s="1">
        <f t="shared" si="6"/>
        <v>68118.64285754622</v>
      </c>
      <c r="S27" s="1">
        <f t="shared" si="7"/>
        <v>2519795.7916208562</v>
      </c>
      <c r="T27" s="1">
        <f t="shared" si="8"/>
        <v>55.443012299157054</v>
      </c>
      <c r="U27" s="1">
        <f t="shared" si="9"/>
        <v>31111.021461021155</v>
      </c>
      <c r="V27" s="1"/>
      <c r="W27" s="1">
        <f t="shared" si="16"/>
        <v>25</v>
      </c>
      <c r="X27" s="3">
        <f t="shared" si="12"/>
        <v>0.58734472670471505</v>
      </c>
      <c r="Y27" s="3">
        <f t="shared" si="13"/>
        <v>0.68595900403864085</v>
      </c>
      <c r="Z27" s="3">
        <f t="shared" si="14"/>
        <v>4.7958493421016257</v>
      </c>
      <c r="AA27" s="3">
        <f t="shared" si="17"/>
        <v>2.0562421856794872E-2</v>
      </c>
      <c r="AC27" s="2"/>
    </row>
    <row r="28" spans="1:29" x14ac:dyDescent="0.2">
      <c r="A28" s="13">
        <f t="shared" si="15"/>
        <v>27</v>
      </c>
      <c r="B28" s="28">
        <f t="shared" si="10"/>
        <v>6744.5497135800697</v>
      </c>
      <c r="C28" s="22">
        <v>1.7500000000000002E-2</v>
      </c>
      <c r="D28" s="1">
        <f t="shared" si="18"/>
        <v>216.68443430943464</v>
      </c>
      <c r="E28" s="1">
        <f>+保険料収入!B28</f>
        <v>13393.244572412214</v>
      </c>
      <c r="F28" s="1">
        <f>+事業費!B28</f>
        <v>1011.276897587379</v>
      </c>
      <c r="G28" s="1">
        <f t="shared" si="19"/>
        <v>6557.3831362309847</v>
      </c>
      <c r="H28" s="1">
        <f>+責任準備金!B27</f>
        <v>374707.60778462765</v>
      </c>
      <c r="I28" s="1">
        <f t="shared" si="2"/>
        <v>-29.51785696034959</v>
      </c>
      <c r="J28" s="1">
        <f>+死亡給付!B28</f>
        <v>3373.4693668970958</v>
      </c>
      <c r="L28">
        <v>26</v>
      </c>
      <c r="M28" s="2">
        <v>8.0999999999999996E-4</v>
      </c>
      <c r="N28" s="1">
        <f t="shared" si="11"/>
        <v>98755.382511022326</v>
      </c>
      <c r="O28" s="1">
        <f t="shared" si="3"/>
        <v>79.991859833928075</v>
      </c>
      <c r="P28" s="2">
        <f t="shared" si="4"/>
        <v>0.6790205241620304</v>
      </c>
      <c r="Q28" s="2">
        <f t="shared" si="5"/>
        <v>0.67398445570743715</v>
      </c>
      <c r="R28" s="1">
        <f t="shared" si="6"/>
        <v>67056.931596456183</v>
      </c>
      <c r="S28" s="1">
        <f t="shared" si="7"/>
        <v>2451677.1487633102</v>
      </c>
      <c r="T28" s="1">
        <f t="shared" si="8"/>
        <v>53.913270111195615</v>
      </c>
      <c r="U28" s="1">
        <f t="shared" si="9"/>
        <v>31055.578448721997</v>
      </c>
      <c r="V28" s="1"/>
      <c r="W28" s="1">
        <f t="shared" si="16"/>
        <v>26</v>
      </c>
      <c r="X28" s="3">
        <f t="shared" si="12"/>
        <v>0.61479930111106296</v>
      </c>
      <c r="Y28" s="3">
        <f t="shared" si="13"/>
        <v>0.69447368819511746</v>
      </c>
      <c r="Z28" s="3">
        <f t="shared" si="14"/>
        <v>3.8747569541632556</v>
      </c>
      <c r="AA28" s="3">
        <f t="shared" si="17"/>
        <v>2.0562421856794872E-2</v>
      </c>
      <c r="AC28" s="2"/>
    </row>
    <row r="29" spans="1:29" x14ac:dyDescent="0.2">
      <c r="A29" s="13">
        <f t="shared" si="15"/>
        <v>28</v>
      </c>
      <c r="B29" s="28">
        <f t="shared" si="10"/>
        <v>6296.2628156447045</v>
      </c>
      <c r="C29" s="22">
        <v>1.7500000000000002E-2</v>
      </c>
      <c r="D29" s="1">
        <f t="shared" si="18"/>
        <v>193.81664253458845</v>
      </c>
      <c r="E29" s="1">
        <f>+保険料収入!B29</f>
        <v>11979.788506462692</v>
      </c>
      <c r="F29" s="1">
        <f>+事業費!B29</f>
        <v>904.55179020049513</v>
      </c>
      <c r="G29" s="1">
        <f t="shared" si="19"/>
        <v>6131.038354395876</v>
      </c>
      <c r="H29" s="1">
        <f>+責任準備金!B28</f>
        <v>350345.04882262147</v>
      </c>
      <c r="I29" s="1">
        <f t="shared" si="2"/>
        <v>-28.592181285759409</v>
      </c>
      <c r="J29" s="1">
        <f>+死亡給付!B29</f>
        <v>3267.6778612296466</v>
      </c>
      <c r="L29">
        <v>27</v>
      </c>
      <c r="M29" s="2">
        <v>8.0000000000000004E-4</v>
      </c>
      <c r="N29" s="1">
        <f t="shared" si="11"/>
        <v>98675.390651188398</v>
      </c>
      <c r="O29" s="1">
        <f t="shared" si="3"/>
        <v>78.940312520950727</v>
      </c>
      <c r="P29" s="2">
        <f t="shared" si="4"/>
        <v>0.66898573809067041</v>
      </c>
      <c r="Q29" s="2">
        <f t="shared" si="5"/>
        <v>0.66402409429304154</v>
      </c>
      <c r="R29" s="1">
        <f t="shared" si="6"/>
        <v>66012.42904617051</v>
      </c>
      <c r="S29" s="1">
        <f t="shared" si="7"/>
        <v>2384620.2171668541</v>
      </c>
      <c r="T29" s="1">
        <f t="shared" si="8"/>
        <v>52.418269524933955</v>
      </c>
      <c r="U29" s="1">
        <f t="shared" si="9"/>
        <v>31001.665178610801</v>
      </c>
      <c r="V29" s="1"/>
      <c r="W29" s="1">
        <f t="shared" si="16"/>
        <v>27</v>
      </c>
      <c r="X29" s="3">
        <f t="shared" si="12"/>
        <v>0.6426484836704689</v>
      </c>
      <c r="Y29" s="3">
        <f t="shared" si="13"/>
        <v>0.70301840338236554</v>
      </c>
      <c r="Z29" s="3">
        <f t="shared" si="14"/>
        <v>2.9359343044480593</v>
      </c>
      <c r="AA29" s="3">
        <f t="shared" si="17"/>
        <v>2.0562421856794872E-2</v>
      </c>
      <c r="AC29" s="2"/>
    </row>
    <row r="30" spans="1:29" x14ac:dyDescent="0.2">
      <c r="A30" s="13">
        <f t="shared" si="15"/>
        <v>29</v>
      </c>
      <c r="B30" s="28">
        <f t="shared" si="10"/>
        <v>5868.0099587989944</v>
      </c>
      <c r="C30" s="22">
        <v>1.7500000000000002E-2</v>
      </c>
      <c r="D30" s="1">
        <f t="shared" si="18"/>
        <v>173.27324132577729</v>
      </c>
      <c r="E30" s="1">
        <f>+保険料収入!B30</f>
        <v>10710.002803508685</v>
      </c>
      <c r="F30" s="1">
        <f>+事業費!B30</f>
        <v>808.67472774998373</v>
      </c>
      <c r="G30" s="1">
        <f t="shared" si="19"/>
        <v>5722.2940982614991</v>
      </c>
      <c r="H30" s="1">
        <f>+責任準備金!B29</f>
        <v>326988.23418637132</v>
      </c>
      <c r="I30" s="1">
        <f t="shared" si="2"/>
        <v>-27.557380788281765</v>
      </c>
      <c r="J30" s="1">
        <f>+死亡給付!B30</f>
        <v>3149.4149472322015</v>
      </c>
      <c r="L30">
        <v>28</v>
      </c>
      <c r="M30" s="2">
        <v>8.0999999999999996E-4</v>
      </c>
      <c r="N30" s="1">
        <f t="shared" si="11"/>
        <v>98596.450338667448</v>
      </c>
      <c r="O30" s="1">
        <f t="shared" si="3"/>
        <v>79.863124774320625</v>
      </c>
      <c r="P30" s="2">
        <f t="shared" si="4"/>
        <v>0.65909924935041431</v>
      </c>
      <c r="Q30" s="2">
        <f t="shared" si="5"/>
        <v>0.65421093033797206</v>
      </c>
      <c r="R30" s="1">
        <f t="shared" si="6"/>
        <v>64984.846406831115</v>
      </c>
      <c r="S30" s="1">
        <f t="shared" si="7"/>
        <v>2318607.7881206837</v>
      </c>
      <c r="T30" s="1">
        <f t="shared" si="8"/>
        <v>52.247329158305838</v>
      </c>
      <c r="U30" s="1">
        <f t="shared" si="9"/>
        <v>30949.246909085869</v>
      </c>
      <c r="V30" s="1"/>
      <c r="W30" s="1">
        <f t="shared" si="16"/>
        <v>28</v>
      </c>
      <c r="X30" s="3">
        <f t="shared" si="12"/>
        <v>0.67091761635579217</v>
      </c>
      <c r="Y30" s="3">
        <f t="shared" si="13"/>
        <v>0.71159312557008758</v>
      </c>
      <c r="Z30" s="3">
        <f t="shared" si="14"/>
        <v>1.9781477832512326</v>
      </c>
      <c r="AA30" s="3">
        <f t="shared" si="17"/>
        <v>2.0562421856794872E-2</v>
      </c>
      <c r="AC30" s="2"/>
    </row>
    <row r="31" spans="1:29" x14ac:dyDescent="0.2">
      <c r="A31" s="13">
        <f t="shared" si="15"/>
        <v>30</v>
      </c>
      <c r="B31" s="28">
        <f t="shared" si="10"/>
        <v>5460.2790839677482</v>
      </c>
      <c r="C31" s="22">
        <v>1.7500000000000002E-2</v>
      </c>
      <c r="D31" s="1">
        <f t="shared" si="18"/>
        <v>154.82622550775238</v>
      </c>
      <c r="E31" s="1">
        <f>+保険料収入!B31</f>
        <v>9569.7944850415442</v>
      </c>
      <c r="F31" s="1">
        <f>+事業費!B31</f>
        <v>722.58159888426508</v>
      </c>
      <c r="G31" s="1">
        <f t="shared" si="19"/>
        <v>5331.9969264155043</v>
      </c>
      <c r="H31" s="1">
        <f>+責任準備金!B30</f>
        <v>304685.53865231451</v>
      </c>
      <c r="I31" s="1">
        <f t="shared" si="2"/>
        <v>-26.544067955508332</v>
      </c>
      <c r="J31" s="1">
        <f>+死亡給付!B31</f>
        <v>3033.6077663438091</v>
      </c>
      <c r="L31">
        <v>29</v>
      </c>
      <c r="M31" s="2">
        <v>8.3000000000000001E-4</v>
      </c>
      <c r="N31" s="1">
        <f t="shared" si="11"/>
        <v>98516.58721389313</v>
      </c>
      <c r="O31" s="1">
        <f t="shared" si="3"/>
        <v>81.768767387531298</v>
      </c>
      <c r="P31" s="2">
        <f t="shared" si="4"/>
        <v>0.64935886635508799</v>
      </c>
      <c r="Q31" s="2">
        <f t="shared" si="5"/>
        <v>0.64454278851031743</v>
      </c>
      <c r="R31" s="1">
        <f t="shared" si="6"/>
        <v>63972.6193903858</v>
      </c>
      <c r="S31" s="1">
        <f t="shared" si="7"/>
        <v>2253622.9417138528</v>
      </c>
      <c r="T31" s="1">
        <f t="shared" si="8"/>
        <v>52.70346934501093</v>
      </c>
      <c r="U31" s="1">
        <f t="shared" si="9"/>
        <v>30896.999579927564</v>
      </c>
      <c r="V31" s="1"/>
      <c r="W31" s="1">
        <f t="shared" si="16"/>
        <v>29</v>
      </c>
      <c r="X31" s="3">
        <f t="shared" si="12"/>
        <v>0.69964201891863165</v>
      </c>
      <c r="Y31" s="3">
        <f t="shared" si="13"/>
        <v>0.72020444077542656</v>
      </c>
      <c r="Z31" s="3">
        <f t="shared" si="14"/>
        <v>1.0000000000000007</v>
      </c>
      <c r="AA31" s="3">
        <f t="shared" si="17"/>
        <v>2.0562421856794872E-2</v>
      </c>
      <c r="AC31" s="2"/>
    </row>
    <row r="32" spans="1:29" x14ac:dyDescent="0.2">
      <c r="A32" s="13">
        <f t="shared" si="15"/>
        <v>31</v>
      </c>
      <c r="B32" s="28">
        <f t="shared" si="10"/>
        <v>4928.0980031896643</v>
      </c>
      <c r="C32" s="22">
        <v>1.7500000000000002E-2</v>
      </c>
      <c r="D32" s="1">
        <f t="shared" si="18"/>
        <v>-6.8058441523340294</v>
      </c>
      <c r="E32" s="1">
        <f>+保険料収入!B32</f>
        <v>0</v>
      </c>
      <c r="F32" s="1">
        <f>+事業費!B32</f>
        <v>388.90538013337306</v>
      </c>
      <c r="G32" s="1">
        <f t="shared" si="19"/>
        <v>4960.4461804457087</v>
      </c>
      <c r="H32" s="1">
        <f>+責任準備金!B31</f>
        <v>283454.06745404046</v>
      </c>
      <c r="I32" s="1">
        <f t="shared" si="2"/>
        <v>-25.542333103709613</v>
      </c>
      <c r="J32" s="1">
        <f>+死亡給付!B32</f>
        <v>2919.1237832810984</v>
      </c>
      <c r="L32" s="16">
        <v>30</v>
      </c>
      <c r="M32" s="17">
        <v>8.5999999999999998E-4</v>
      </c>
      <c r="N32" s="18">
        <f t="shared" si="11"/>
        <v>98434.818446505597</v>
      </c>
      <c r="O32" s="18">
        <f t="shared" si="3"/>
        <v>84.653943863994812</v>
      </c>
      <c r="P32" s="17">
        <f t="shared" si="4"/>
        <v>0.63976242990649068</v>
      </c>
      <c r="Q32" s="17">
        <f t="shared" si="5"/>
        <v>0.63501752562592861</v>
      </c>
      <c r="R32" s="18">
        <f t="shared" si="6"/>
        <v>62974.898636740676</v>
      </c>
      <c r="S32" s="18">
        <f t="shared" si="7"/>
        <v>2189650.3223234671</v>
      </c>
      <c r="T32" s="18">
        <f t="shared" si="8"/>
        <v>53.756737966990251</v>
      </c>
      <c r="U32" s="18">
        <f t="shared" si="9"/>
        <v>30844.296110582553</v>
      </c>
      <c r="V32" s="1"/>
      <c r="W32" s="1">
        <f t="shared" si="16"/>
        <v>30</v>
      </c>
      <c r="X32" s="3">
        <f t="shared" si="12"/>
        <v>0.72885098004257842</v>
      </c>
      <c r="Y32" s="3">
        <f t="shared" si="13"/>
        <v>0.72885098004257842</v>
      </c>
      <c r="Z32" s="3">
        <f t="shared" si="14"/>
        <v>0</v>
      </c>
      <c r="AA32" s="3">
        <f t="shared" si="17"/>
        <v>2.0562421856794872E-2</v>
      </c>
      <c r="AC32" s="2"/>
    </row>
    <row r="33" spans="1:29" x14ac:dyDescent="0.2">
      <c r="A33" s="13">
        <f t="shared" si="15"/>
        <v>32</v>
      </c>
      <c r="B33" s="28">
        <f t="shared" si="10"/>
        <v>4449.1719590300681</v>
      </c>
      <c r="C33" s="22">
        <v>1.7500000000000002E-2</v>
      </c>
      <c r="D33" s="1">
        <f t="shared" si="18"/>
        <v>-6.0741750708932072</v>
      </c>
      <c r="E33" s="1">
        <f>+保険料収入!B33</f>
        <v>0</v>
      </c>
      <c r="F33" s="1">
        <f>+事業費!B33</f>
        <v>347.09571833675466</v>
      </c>
      <c r="G33" s="1">
        <f t="shared" si="19"/>
        <v>4479.9012107137169</v>
      </c>
      <c r="H33" s="1">
        <f>+責任準備金!B32</f>
        <v>255994.35489792668</v>
      </c>
      <c r="I33" s="1">
        <f t="shared" si="2"/>
        <v>-24.655076612755529</v>
      </c>
      <c r="J33" s="1">
        <f>+死亡給付!B33</f>
        <v>2817.7230414577743</v>
      </c>
      <c r="L33" s="16">
        <v>31</v>
      </c>
      <c r="M33" s="17">
        <v>8.8999999999999995E-4</v>
      </c>
      <c r="N33" s="18">
        <f t="shared" si="11"/>
        <v>98350.164502641608</v>
      </c>
      <c r="O33" s="18">
        <f t="shared" si="3"/>
        <v>87.531646407351033</v>
      </c>
      <c r="P33" s="17">
        <f t="shared" si="4"/>
        <v>0.63030781271575453</v>
      </c>
      <c r="Q33" s="17">
        <f t="shared" si="5"/>
        <v>0.62563303017332872</v>
      </c>
      <c r="R33" s="18">
        <f t="shared" si="6"/>
        <v>61990.877067894675</v>
      </c>
      <c r="S33" s="18">
        <f t="shared" si="7"/>
        <v>2126675.4236867265</v>
      </c>
      <c r="T33" s="18">
        <f t="shared" si="8"/>
        <v>54.762689177891389</v>
      </c>
      <c r="U33" s="18">
        <f t="shared" si="9"/>
        <v>30790.539372615563</v>
      </c>
      <c r="V33" s="1"/>
      <c r="W33" s="1">
        <f t="shared" si="16"/>
        <v>31</v>
      </c>
      <c r="X33" s="3">
        <f t="shared" si="12"/>
        <v>0.73753244818064623</v>
      </c>
      <c r="Y33" s="3">
        <f t="shared" si="13"/>
        <v>0.73753244818064623</v>
      </c>
      <c r="Z33" s="3">
        <f t="shared" si="14"/>
        <v>0</v>
      </c>
      <c r="AA33" s="3">
        <f t="shared" si="17"/>
        <v>2.0562421856794872E-2</v>
      </c>
      <c r="AC33" s="2"/>
    </row>
    <row r="34" spans="1:29" x14ac:dyDescent="0.2">
      <c r="A34" s="13">
        <f t="shared" si="15"/>
        <v>33</v>
      </c>
      <c r="B34" s="28">
        <f t="shared" si="10"/>
        <v>4013.3783841509007</v>
      </c>
      <c r="C34" s="22">
        <v>1.7500000000000002E-2</v>
      </c>
      <c r="D34" s="1">
        <f t="shared" si="18"/>
        <v>-5.417447410578375</v>
      </c>
      <c r="E34" s="1">
        <f>+保険料収入!B34</f>
        <v>0</v>
      </c>
      <c r="F34" s="1">
        <f>+事業費!B34</f>
        <v>309.56842346162142</v>
      </c>
      <c r="G34" s="1">
        <f t="shared" si="19"/>
        <v>4042.7111531554774</v>
      </c>
      <c r="H34" s="1">
        <f>+責任準備金!B33</f>
        <v>231012.06589459869</v>
      </c>
      <c r="I34" s="1">
        <f t="shared" ref="I34:I51" si="20">-J34*C34/2</f>
        <v>-23.91532159399824</v>
      </c>
      <c r="J34" s="1">
        <f>+死亡給付!B34</f>
        <v>2733.1796107426558</v>
      </c>
      <c r="L34" s="16">
        <v>32</v>
      </c>
      <c r="M34" s="17">
        <v>9.2000000000000003E-4</v>
      </c>
      <c r="N34" s="18">
        <f t="shared" si="11"/>
        <v>98262.632856234253</v>
      </c>
      <c r="O34" s="18">
        <f t="shared" si="3"/>
        <v>90.401622227735515</v>
      </c>
      <c r="P34" s="17">
        <f t="shared" si="4"/>
        <v>0.62099291893177788</v>
      </c>
      <c r="Q34" s="17">
        <f t="shared" si="5"/>
        <v>0.61638722184564421</v>
      </c>
      <c r="R34" s="18">
        <f t="shared" si="6"/>
        <v>61020.399199314532</v>
      </c>
      <c r="S34" s="18">
        <f t="shared" si="7"/>
        <v>2064684.5466188318</v>
      </c>
      <c r="T34" s="18">
        <f t="shared" si="8"/>
        <v>55.722404775293334</v>
      </c>
      <c r="U34" s="18">
        <f t="shared" si="9"/>
        <v>30735.776683437671</v>
      </c>
      <c r="V34" s="1"/>
      <c r="W34" s="1">
        <f t="shared" si="16"/>
        <v>32</v>
      </c>
      <c r="X34" s="3">
        <f t="shared" si="12"/>
        <v>0.7462391135097094</v>
      </c>
      <c r="Y34" s="3">
        <f t="shared" si="13"/>
        <v>0.7462391135097094</v>
      </c>
      <c r="Z34" s="3">
        <f t="shared" si="14"/>
        <v>0</v>
      </c>
      <c r="AA34" s="3">
        <f t="shared" si="17"/>
        <v>2.0562421856794872E-2</v>
      </c>
      <c r="AC34" s="2"/>
    </row>
    <row r="35" spans="1:29" x14ac:dyDescent="0.2">
      <c r="A35" s="13">
        <f t="shared" si="15"/>
        <v>34</v>
      </c>
      <c r="B35" s="28">
        <f t="shared" si="10"/>
        <v>3616.7110739554291</v>
      </c>
      <c r="C35" s="22">
        <v>1.7500000000000002E-2</v>
      </c>
      <c r="D35" s="1">
        <f t="shared" si="18"/>
        <v>-4.8278720263325416</v>
      </c>
      <c r="E35" s="1">
        <f>+保険料収入!B35</f>
        <v>0</v>
      </c>
      <c r="F35" s="1">
        <f>+事業費!B35</f>
        <v>275.87840150471663</v>
      </c>
      <c r="G35" s="1">
        <f t="shared" si="19"/>
        <v>3644.8286006367898</v>
      </c>
      <c r="H35" s="1">
        <f>+責任準備金!B34</f>
        <v>208275.92003638798</v>
      </c>
      <c r="I35" s="1">
        <f t="shared" si="20"/>
        <v>-23.289654655028187</v>
      </c>
      <c r="J35" s="1">
        <f>+死亡給付!B35</f>
        <v>2661.6748177175068</v>
      </c>
      <c r="L35" s="16">
        <v>33</v>
      </c>
      <c r="M35" s="17">
        <v>9.6000000000000002E-4</v>
      </c>
      <c r="N35" s="18">
        <f t="shared" si="11"/>
        <v>98172.231234006511</v>
      </c>
      <c r="O35" s="18">
        <f t="shared" si="3"/>
        <v>94.245341984646259</v>
      </c>
      <c r="P35" s="17">
        <f t="shared" si="4"/>
        <v>0.61181568367662853</v>
      </c>
      <c r="Q35" s="17">
        <f t="shared" si="5"/>
        <v>0.60727805107945243</v>
      </c>
      <c r="R35" s="18">
        <f t="shared" si="6"/>
        <v>60063.310770493757</v>
      </c>
      <c r="S35" s="18">
        <f t="shared" si="7"/>
        <v>2003664.1474195172</v>
      </c>
      <c r="T35" s="18">
        <f t="shared" si="8"/>
        <v>57.233127603752472</v>
      </c>
      <c r="U35" s="18">
        <f t="shared" si="9"/>
        <v>30680.054278662377</v>
      </c>
      <c r="V35" s="1"/>
      <c r="W35" s="1">
        <f t="shared" si="16"/>
        <v>33</v>
      </c>
      <c r="X35" s="3">
        <f t="shared" si="12"/>
        <v>0.75495551264757899</v>
      </c>
      <c r="Y35" s="3">
        <f t="shared" si="13"/>
        <v>0.75495551264757899</v>
      </c>
      <c r="Z35" s="3">
        <f t="shared" si="14"/>
        <v>0</v>
      </c>
      <c r="AA35" s="3">
        <f t="shared" si="17"/>
        <v>2.0562421856794872E-2</v>
      </c>
      <c r="AC35" s="2"/>
    </row>
    <row r="36" spans="1:29" x14ac:dyDescent="0.2">
      <c r="A36" s="13">
        <f t="shared" si="15"/>
        <v>35</v>
      </c>
      <c r="B36" s="28">
        <f t="shared" si="10"/>
        <v>3255.5000030649376</v>
      </c>
      <c r="C36" s="22">
        <v>1.7500000000000002E-2</v>
      </c>
      <c r="D36" s="1">
        <f t="shared" si="18"/>
        <v>-4.2985055143892312</v>
      </c>
      <c r="E36" s="1">
        <f>+保険料収入!B36</f>
        <v>0</v>
      </c>
      <c r="F36" s="1">
        <f>+事業費!B36</f>
        <v>245.62888653652749</v>
      </c>
      <c r="G36" s="1">
        <f t="shared" si="19"/>
        <v>3282.6235728607335</v>
      </c>
      <c r="H36" s="1">
        <f>+責任準備金!B35</f>
        <v>187578.48987775619</v>
      </c>
      <c r="I36" s="1">
        <f t="shared" si="20"/>
        <v>-22.825064281406821</v>
      </c>
      <c r="J36" s="1">
        <f>+死亡給付!B36</f>
        <v>2608.578775017922</v>
      </c>
      <c r="L36" s="16">
        <v>34</v>
      </c>
      <c r="M36" s="17">
        <v>1E-3</v>
      </c>
      <c r="N36" s="18">
        <f t="shared" si="11"/>
        <v>98077.985892021868</v>
      </c>
      <c r="O36" s="18">
        <f t="shared" si="3"/>
        <v>98.077985892021871</v>
      </c>
      <c r="P36" s="17">
        <f t="shared" si="4"/>
        <v>0.60277407258781146</v>
      </c>
      <c r="Q36" s="17">
        <f t="shared" si="5"/>
        <v>0.59830349860044585</v>
      </c>
      <c r="R36" s="18">
        <f t="shared" si="6"/>
        <v>59118.866987343936</v>
      </c>
      <c r="S36" s="18">
        <f t="shared" si="7"/>
        <v>1943600.8366490235</v>
      </c>
      <c r="T36" s="18">
        <f t="shared" si="8"/>
        <v>58.680402094881856</v>
      </c>
      <c r="U36" s="18">
        <f t="shared" si="9"/>
        <v>30622.821151058626</v>
      </c>
      <c r="V36" s="1"/>
      <c r="W36" s="1">
        <f t="shared" si="16"/>
        <v>34</v>
      </c>
      <c r="X36" s="3">
        <f t="shared" si="12"/>
        <v>0.76366624676231387</v>
      </c>
      <c r="Y36" s="3">
        <f t="shared" si="13"/>
        <v>0.76366624676231387</v>
      </c>
      <c r="Z36" s="3">
        <f t="shared" si="14"/>
        <v>0</v>
      </c>
      <c r="AA36" s="3">
        <f t="shared" si="17"/>
        <v>2.0562421856794872E-2</v>
      </c>
      <c r="AC36" s="2"/>
    </row>
    <row r="37" spans="1:29" x14ac:dyDescent="0.2">
      <c r="A37" s="13">
        <f t="shared" si="15"/>
        <v>36</v>
      </c>
      <c r="B37" s="28">
        <f t="shared" si="10"/>
        <v>2926.3945994050409</v>
      </c>
      <c r="C37" s="22">
        <v>1.7500000000000002E-2</v>
      </c>
      <c r="D37" s="1">
        <f t="shared" si="18"/>
        <v>-3.8230048343874947</v>
      </c>
      <c r="E37" s="1">
        <f>+保険料収入!B37</f>
        <v>0</v>
      </c>
      <c r="F37" s="1">
        <f>+事業費!B37</f>
        <v>218.45741910785682</v>
      </c>
      <c r="G37" s="1">
        <f t="shared" si="19"/>
        <v>2952.685403651124</v>
      </c>
      <c r="H37" s="1">
        <f>+責任準備金!B36</f>
        <v>168724.88020863564</v>
      </c>
      <c r="I37" s="1">
        <f t="shared" si="20"/>
        <v>-22.467799411695314</v>
      </c>
      <c r="J37" s="1">
        <f>+死亡給付!B37</f>
        <v>2567.7485041937498</v>
      </c>
      <c r="L37" s="16">
        <v>35</v>
      </c>
      <c r="M37" s="17">
        <v>1.0499999999999999E-3</v>
      </c>
      <c r="N37" s="18">
        <f t="shared" si="11"/>
        <v>97979.90790612984</v>
      </c>
      <c r="O37" s="18">
        <f t="shared" si="3"/>
        <v>102.87890330143632</v>
      </c>
      <c r="P37" s="17">
        <f t="shared" si="4"/>
        <v>0.59386608136730201</v>
      </c>
      <c r="Q37" s="17">
        <f t="shared" si="5"/>
        <v>0.58946157497580887</v>
      </c>
      <c r="R37" s="18">
        <f t="shared" si="6"/>
        <v>58186.943960942459</v>
      </c>
      <c r="S37" s="18">
        <f t="shared" si="7"/>
        <v>1884481.9696616796</v>
      </c>
      <c r="T37" s="18">
        <f t="shared" si="8"/>
        <v>60.643160371848595</v>
      </c>
      <c r="U37" s="18">
        <f t="shared" si="9"/>
        <v>30564.140748963746</v>
      </c>
      <c r="V37" s="1"/>
      <c r="W37" s="1">
        <f t="shared" si="16"/>
        <v>35</v>
      </c>
      <c r="X37" s="3">
        <f t="shared" si="12"/>
        <v>0.77234676166037097</v>
      </c>
      <c r="Y37" s="3">
        <f t="shared" si="13"/>
        <v>0.77234676166037097</v>
      </c>
      <c r="Z37" s="3">
        <f t="shared" si="14"/>
        <v>0</v>
      </c>
      <c r="AA37" s="3">
        <f t="shared" si="17"/>
        <v>2.0562421856794872E-2</v>
      </c>
      <c r="AC37" s="2"/>
    </row>
    <row r="38" spans="1:29" x14ac:dyDescent="0.2">
      <c r="A38" s="13">
        <f t="shared" si="15"/>
        <v>37</v>
      </c>
      <c r="B38" s="28">
        <f t="shared" si="10"/>
        <v>2626.4230330652772</v>
      </c>
      <c r="C38" s="22">
        <v>1.7500000000000002E-2</v>
      </c>
      <c r="D38" s="1">
        <f t="shared" si="18"/>
        <v>-3.3957687521253548</v>
      </c>
      <c r="E38" s="1">
        <f>+保険料収入!B38</f>
        <v>0</v>
      </c>
      <c r="F38" s="1">
        <f>+事業費!B38</f>
        <v>194.04392869287739</v>
      </c>
      <c r="G38" s="1">
        <f t="shared" si="19"/>
        <v>2652.0067548437896</v>
      </c>
      <c r="H38" s="1">
        <f>+責任準備金!B37</f>
        <v>151543.24313393081</v>
      </c>
      <c r="I38" s="1">
        <f t="shared" si="20"/>
        <v>-22.187953026387071</v>
      </c>
      <c r="J38" s="1">
        <f>+死亡給付!B38</f>
        <v>2535.7660601585221</v>
      </c>
      <c r="L38" s="16">
        <v>36</v>
      </c>
      <c r="M38" s="17">
        <v>1.1199999999999999E-3</v>
      </c>
      <c r="N38" s="18">
        <f t="shared" si="11"/>
        <v>97877.029002828407</v>
      </c>
      <c r="O38" s="18">
        <f t="shared" si="3"/>
        <v>109.62227248316781</v>
      </c>
      <c r="P38" s="17">
        <f t="shared" si="4"/>
        <v>0.5850897353372434</v>
      </c>
      <c r="Q38" s="17">
        <f t="shared" si="5"/>
        <v>0.58075032017321071</v>
      </c>
      <c r="R38" s="18">
        <f t="shared" si="6"/>
        <v>57266.84499486057</v>
      </c>
      <c r="S38" s="18">
        <f t="shared" si="7"/>
        <v>1826295.025700737</v>
      </c>
      <c r="T38" s="18">
        <f t="shared" si="8"/>
        <v>63.663169842714652</v>
      </c>
      <c r="U38" s="18">
        <f t="shared" si="9"/>
        <v>30503.497588591898</v>
      </c>
      <c r="V38" s="1"/>
      <c r="W38" s="1">
        <f t="shared" si="16"/>
        <v>36</v>
      </c>
      <c r="X38" s="3">
        <f t="shared" si="12"/>
        <v>0.78097389676017925</v>
      </c>
      <c r="Y38" s="3">
        <f t="shared" si="13"/>
        <v>0.78097389676017925</v>
      </c>
      <c r="Z38" s="3">
        <f t="shared" si="14"/>
        <v>0</v>
      </c>
      <c r="AA38" s="3">
        <f t="shared" si="17"/>
        <v>2.0562421856794872E-2</v>
      </c>
      <c r="AC38" s="2"/>
    </row>
    <row r="39" spans="1:29" x14ac:dyDescent="0.2">
      <c r="A39" s="13">
        <f t="shared" si="15"/>
        <v>38</v>
      </c>
      <c r="B39" s="28">
        <f t="shared" si="10"/>
        <v>2352.9869422893362</v>
      </c>
      <c r="C39" s="22">
        <v>1.7500000000000002E-2</v>
      </c>
      <c r="D39" s="1">
        <f t="shared" si="18"/>
        <v>-3.0118159708600452</v>
      </c>
      <c r="E39" s="1">
        <f>+保険料収入!B39</f>
        <v>0</v>
      </c>
      <c r="F39" s="1">
        <f>+事業費!B39</f>
        <v>172.10376976343113</v>
      </c>
      <c r="G39" s="1">
        <f t="shared" si="19"/>
        <v>2377.9006840002903</v>
      </c>
      <c r="H39" s="1">
        <f>+責任準備金!B38</f>
        <v>135880.03908573085</v>
      </c>
      <c r="I39" s="1">
        <f t="shared" si="20"/>
        <v>-21.901925740094253</v>
      </c>
      <c r="J39" s="1">
        <f>+死亡給付!B39</f>
        <v>2503.077227439343</v>
      </c>
      <c r="L39" s="16">
        <v>37</v>
      </c>
      <c r="M39" s="17">
        <v>1.1900000000000001E-3</v>
      </c>
      <c r="N39" s="18">
        <f t="shared" si="11"/>
        <v>97767.406730345232</v>
      </c>
      <c r="O39" s="18">
        <f t="shared" si="3"/>
        <v>116.34321400911084</v>
      </c>
      <c r="P39" s="17">
        <f t="shared" si="4"/>
        <v>0.57644308900221031</v>
      </c>
      <c r="Q39" s="17">
        <f t="shared" si="5"/>
        <v>0.57216780312631599</v>
      </c>
      <c r="R39" s="18">
        <f t="shared" si="6"/>
        <v>56357.345939375693</v>
      </c>
      <c r="S39" s="18">
        <f t="shared" si="7"/>
        <v>1769028.1807058766</v>
      </c>
      <c r="T39" s="18">
        <f t="shared" si="8"/>
        <v>66.567841168247782</v>
      </c>
      <c r="U39" s="18">
        <f t="shared" si="9"/>
        <v>30439.834418749182</v>
      </c>
      <c r="V39" s="1"/>
      <c r="W39" s="1">
        <f t="shared" si="16"/>
        <v>37</v>
      </c>
      <c r="X39" s="3">
        <f t="shared" si="12"/>
        <v>0.78952389754453156</v>
      </c>
      <c r="Y39" s="3">
        <f t="shared" si="13"/>
        <v>0.78952389754453156</v>
      </c>
      <c r="Z39" s="3">
        <f t="shared" si="14"/>
        <v>0</v>
      </c>
      <c r="AA39" s="3">
        <f t="shared" si="17"/>
        <v>2.0562421856794872E-2</v>
      </c>
      <c r="AC39" s="2"/>
    </row>
    <row r="40" spans="1:29" x14ac:dyDescent="0.2">
      <c r="A40" s="13">
        <f t="shared" si="15"/>
        <v>39</v>
      </c>
      <c r="B40" s="28">
        <f t="shared" si="10"/>
        <v>2103.8849639683754</v>
      </c>
      <c r="C40" s="22">
        <v>1.7500000000000002E-2</v>
      </c>
      <c r="D40" s="1">
        <f t="shared" si="18"/>
        <v>-2.6668305222938522</v>
      </c>
      <c r="E40" s="1">
        <f>+保険料収入!B40</f>
        <v>0</v>
      </c>
      <c r="F40" s="1">
        <f>+事業費!B40</f>
        <v>152.39031555964868</v>
      </c>
      <c r="G40" s="1">
        <f t="shared" si="19"/>
        <v>2128.0811172971476</v>
      </c>
      <c r="H40" s="1">
        <f>+責任準備金!B39</f>
        <v>121604.6352741227</v>
      </c>
      <c r="I40" s="1">
        <f t="shared" si="20"/>
        <v>-21.529322806478273</v>
      </c>
      <c r="J40" s="1">
        <f>+死亡給付!B40</f>
        <v>2460.4940350260881</v>
      </c>
      <c r="L40" s="16">
        <v>38</v>
      </c>
      <c r="M40" s="17">
        <v>1.2800000000000001E-3</v>
      </c>
      <c r="N40" s="18">
        <f t="shared" si="11"/>
        <v>97651.063516336115</v>
      </c>
      <c r="O40" s="18">
        <f t="shared" si="3"/>
        <v>124.99336130091024</v>
      </c>
      <c r="P40" s="17">
        <f t="shared" si="4"/>
        <v>0.5679242256179412</v>
      </c>
      <c r="Q40" s="17">
        <f t="shared" si="5"/>
        <v>0.56371212130671533</v>
      </c>
      <c r="R40" s="18">
        <f t="shared" si="6"/>
        <v>55458.404628283577</v>
      </c>
      <c r="S40" s="18">
        <f t="shared" si="7"/>
        <v>1712670.8347665009</v>
      </c>
      <c r="T40" s="18">
        <f t="shared" si="8"/>
        <v>70.460272848192815</v>
      </c>
      <c r="U40" s="18">
        <f t="shared" si="9"/>
        <v>30373.266577580933</v>
      </c>
      <c r="V40" s="1"/>
      <c r="W40" s="1">
        <f t="shared" si="16"/>
        <v>38</v>
      </c>
      <c r="X40" s="3">
        <f t="shared" si="12"/>
        <v>0.79798138633372773</v>
      </c>
      <c r="Y40" s="3">
        <f t="shared" si="13"/>
        <v>0.79798138633372773</v>
      </c>
      <c r="Z40" s="3">
        <f t="shared" si="14"/>
        <v>0</v>
      </c>
      <c r="AA40" s="3">
        <f t="shared" si="17"/>
        <v>2.0562421856794872E-2</v>
      </c>
      <c r="AC40" s="2"/>
    </row>
    <row r="41" spans="1:29" x14ac:dyDescent="0.2">
      <c r="A41" s="13">
        <f t="shared" si="15"/>
        <v>40</v>
      </c>
      <c r="B41" s="28">
        <f t="shared" si="10"/>
        <v>1877.1993255733066</v>
      </c>
      <c r="C41" s="22">
        <v>1.7500000000000002E-2</v>
      </c>
      <c r="D41" s="1">
        <f t="shared" si="18"/>
        <v>-2.3570888244515102</v>
      </c>
      <c r="E41" s="1">
        <f>+保険料収入!B41</f>
        <v>0</v>
      </c>
      <c r="F41" s="1">
        <f>+事業費!B41</f>
        <v>134.69078996865773</v>
      </c>
      <c r="G41" s="1">
        <f t="shared" si="19"/>
        <v>1900.6217172218812</v>
      </c>
      <c r="H41" s="1">
        <f>+責任準備金!B40</f>
        <v>108606.95526982177</v>
      </c>
      <c r="I41" s="1">
        <f t="shared" si="20"/>
        <v>-21.065302824123151</v>
      </c>
      <c r="J41" s="1">
        <f>+死亡給付!B41</f>
        <v>2407.4631798997884</v>
      </c>
      <c r="L41" s="16">
        <v>39</v>
      </c>
      <c r="M41" s="17">
        <v>1.3699999999999999E-3</v>
      </c>
      <c r="N41" s="18">
        <f t="shared" si="11"/>
        <v>97526.07015503521</v>
      </c>
      <c r="O41" s="18">
        <f t="shared" si="3"/>
        <v>133.61071611239822</v>
      </c>
      <c r="P41" s="17">
        <f t="shared" si="4"/>
        <v>0.55953125676644466</v>
      </c>
      <c r="Q41" s="17">
        <f t="shared" si="5"/>
        <v>0.55538140030218275</v>
      </c>
      <c r="R41" s="18">
        <f t="shared" si="6"/>
        <v>54568.884601339305</v>
      </c>
      <c r="S41" s="18">
        <f t="shared" si="7"/>
        <v>1657212.4301382173</v>
      </c>
      <c r="T41" s="18">
        <f t="shared" si="8"/>
        <v>74.204906609881135</v>
      </c>
      <c r="U41" s="18">
        <f t="shared" si="9"/>
        <v>30302.806304732741</v>
      </c>
      <c r="V41" s="1"/>
      <c r="W41" s="1">
        <f t="shared" si="16"/>
        <v>39</v>
      </c>
      <c r="X41" s="3">
        <f t="shared" si="12"/>
        <v>0.80634284864684802</v>
      </c>
      <c r="Y41" s="3">
        <f t="shared" si="13"/>
        <v>0.80634284864684802</v>
      </c>
      <c r="Z41" s="3">
        <f t="shared" si="14"/>
        <v>0</v>
      </c>
      <c r="AA41" s="3">
        <f t="shared" si="17"/>
        <v>2.0562421856794872E-2</v>
      </c>
      <c r="AC41" s="2"/>
    </row>
    <row r="42" spans="1:29" x14ac:dyDescent="0.2">
      <c r="A42" s="13">
        <f t="shared" si="15"/>
        <v>41</v>
      </c>
      <c r="B42" s="28">
        <f t="shared" si="10"/>
        <v>1671.1742081981808</v>
      </c>
      <c r="C42" s="22">
        <v>1.7500000000000002E-2</v>
      </c>
      <c r="D42" s="1">
        <f t="shared" si="18"/>
        <v>-2.0792493363581133</v>
      </c>
      <c r="E42" s="1">
        <f>+保険料収入!B42</f>
        <v>0</v>
      </c>
      <c r="F42" s="1">
        <f>+事業費!B42</f>
        <v>118.81424779189217</v>
      </c>
      <c r="G42" s="1">
        <f t="shared" si="19"/>
        <v>1693.772529610389</v>
      </c>
      <c r="H42" s="1">
        <f>+責任準備金!B41</f>
        <v>96787.001692022226</v>
      </c>
      <c r="I42" s="1">
        <f t="shared" si="20"/>
        <v>-20.519072075850044</v>
      </c>
      <c r="J42" s="1">
        <f>+死亡給付!B42</f>
        <v>2345.0368086685762</v>
      </c>
      <c r="L42" s="16">
        <v>40</v>
      </c>
      <c r="M42" s="17">
        <v>1.48E-3</v>
      </c>
      <c r="N42" s="18">
        <f t="shared" si="11"/>
        <v>97392.459438922815</v>
      </c>
      <c r="O42" s="18">
        <f t="shared" si="3"/>
        <v>144.14083996960576</v>
      </c>
      <c r="P42" s="17">
        <f t="shared" si="4"/>
        <v>0.55126232193738389</v>
      </c>
      <c r="Q42" s="17">
        <f t="shared" si="5"/>
        <v>0.54717379340116534</v>
      </c>
      <c r="R42" s="18">
        <f t="shared" si="6"/>
        <v>53688.79332949307</v>
      </c>
      <c r="S42" s="18">
        <f t="shared" si="7"/>
        <v>1602643.5455368781</v>
      </c>
      <c r="T42" s="18">
        <f t="shared" si="8"/>
        <v>78.870090190199505</v>
      </c>
      <c r="U42" s="18">
        <f t="shared" si="9"/>
        <v>30228.601398122861</v>
      </c>
      <c r="V42" s="1"/>
      <c r="W42" s="1">
        <f t="shared" si="16"/>
        <v>40</v>
      </c>
      <c r="X42" s="3">
        <f t="shared" si="12"/>
        <v>0.81460770480614808</v>
      </c>
      <c r="Y42" s="3">
        <f t="shared" si="13"/>
        <v>0.81460770480614808</v>
      </c>
      <c r="Z42" s="3">
        <f t="shared" si="14"/>
        <v>0</v>
      </c>
      <c r="AA42" s="3">
        <f t="shared" si="17"/>
        <v>2.0562421856794872E-2</v>
      </c>
      <c r="AC42" s="2"/>
    </row>
    <row r="43" spans="1:29" x14ac:dyDescent="0.2">
      <c r="A43" s="13">
        <f t="shared" si="15"/>
        <v>42</v>
      </c>
      <c r="B43" s="28">
        <f t="shared" si="10"/>
        <v>1484.1954990142983</v>
      </c>
      <c r="C43" s="22">
        <v>1.7500000000000002E-2</v>
      </c>
      <c r="D43" s="1">
        <f t="shared" si="18"/>
        <v>-1.8302862585706017</v>
      </c>
      <c r="E43" s="1">
        <f>+保険料収入!B43</f>
        <v>0</v>
      </c>
      <c r="F43" s="1">
        <f>+事業費!B43</f>
        <v>104.58778620403437</v>
      </c>
      <c r="G43" s="1">
        <f t="shared" si="19"/>
        <v>1505.9164211878849</v>
      </c>
      <c r="H43" s="1">
        <f>+責任準備金!B42</f>
        <v>86052.366925021983</v>
      </c>
      <c r="I43" s="1">
        <f t="shared" si="20"/>
        <v>-19.890635915016016</v>
      </c>
      <c r="J43" s="1">
        <f>+死亡給付!B43</f>
        <v>2273.2155331446875</v>
      </c>
      <c r="L43" s="16">
        <v>41</v>
      </c>
      <c r="M43" s="17">
        <v>1.6100000000000001E-3</v>
      </c>
      <c r="N43" s="18">
        <f t="shared" si="11"/>
        <v>97248.318598953207</v>
      </c>
      <c r="O43" s="18">
        <f t="shared" si="3"/>
        <v>156.56979294431468</v>
      </c>
      <c r="P43" s="17">
        <f t="shared" si="4"/>
        <v>0.54311558811564931</v>
      </c>
      <c r="Q43" s="17">
        <f t="shared" si="5"/>
        <v>0.53908748118341421</v>
      </c>
      <c r="R43" s="18">
        <f t="shared" si="6"/>
        <v>52817.077749128504</v>
      </c>
      <c r="S43" s="18">
        <f t="shared" si="7"/>
        <v>1548954.7522073849</v>
      </c>
      <c r="T43" s="18">
        <f t="shared" si="8"/>
        <v>84.404815307759307</v>
      </c>
      <c r="U43" s="18">
        <f t="shared" si="9"/>
        <v>30149.73130793266</v>
      </c>
      <c r="V43" s="1"/>
      <c r="W43" s="1">
        <f t="shared" si="16"/>
        <v>41</v>
      </c>
      <c r="X43" s="3">
        <f t="shared" si="12"/>
        <v>0.8227764450157431</v>
      </c>
      <c r="Y43" s="3">
        <f t="shared" si="13"/>
        <v>0.8227764450157431</v>
      </c>
      <c r="Z43" s="3">
        <f t="shared" si="14"/>
        <v>0</v>
      </c>
      <c r="AA43" s="3">
        <f t="shared" si="17"/>
        <v>2.0562421856794872E-2</v>
      </c>
      <c r="AC43" s="2"/>
    </row>
    <row r="44" spans="1:29" x14ac:dyDescent="0.2">
      <c r="A44" s="13">
        <f t="shared" si="15"/>
        <v>43</v>
      </c>
      <c r="B44" s="28">
        <f t="shared" si="10"/>
        <v>1314.7488624513485</v>
      </c>
      <c r="C44" s="22">
        <v>1.7500000000000002E-2</v>
      </c>
      <c r="D44" s="1">
        <f t="shared" si="18"/>
        <v>-1.6074763608835094</v>
      </c>
      <c r="E44" s="1">
        <f>+保険料収入!B44</f>
        <v>0</v>
      </c>
      <c r="F44" s="1">
        <f>+事業費!B44</f>
        <v>91.855792050486244</v>
      </c>
      <c r="G44" s="1">
        <f t="shared" si="19"/>
        <v>1335.5761299211358</v>
      </c>
      <c r="H44" s="1">
        <f>+責任準備金!B43</f>
        <v>76318.635995493474</v>
      </c>
      <c r="I44" s="1">
        <f t="shared" si="20"/>
        <v>-19.219791108903685</v>
      </c>
      <c r="J44" s="1">
        <f>+死亡給付!B44</f>
        <v>2196.5475553032779</v>
      </c>
      <c r="L44" s="16">
        <v>42</v>
      </c>
      <c r="M44" s="17">
        <v>1.7600000000000001E-3</v>
      </c>
      <c r="N44" s="18">
        <f t="shared" si="11"/>
        <v>97091.748806008894</v>
      </c>
      <c r="O44" s="18">
        <f t="shared" si="3"/>
        <v>170.88147789857567</v>
      </c>
      <c r="P44" s="17">
        <f t="shared" si="4"/>
        <v>0.53508924937502389</v>
      </c>
      <c r="Q44" s="17">
        <f t="shared" si="5"/>
        <v>0.53112067111666428</v>
      </c>
      <c r="R44" s="18">
        <f t="shared" si="6"/>
        <v>51952.750989115673</v>
      </c>
      <c r="S44" s="18">
        <f t="shared" si="7"/>
        <v>1496137.6744582565</v>
      </c>
      <c r="T44" s="18">
        <f t="shared" si="8"/>
        <v>90.758685222898947</v>
      </c>
      <c r="U44" s="18">
        <f t="shared" si="9"/>
        <v>30065.326492624899</v>
      </c>
      <c r="V44" s="1"/>
      <c r="W44" s="1">
        <f t="shared" si="16"/>
        <v>42</v>
      </c>
      <c r="X44" s="3">
        <f t="shared" si="12"/>
        <v>0.83085273439857588</v>
      </c>
      <c r="Y44" s="3">
        <f t="shared" si="13"/>
        <v>0.83085273439857588</v>
      </c>
      <c r="Z44" s="3">
        <f t="shared" si="14"/>
        <v>0</v>
      </c>
      <c r="AA44" s="3">
        <f t="shared" si="17"/>
        <v>2.0562421856794872E-2</v>
      </c>
      <c r="AC44" s="2"/>
    </row>
    <row r="45" spans="1:29" x14ac:dyDescent="0.2">
      <c r="A45" s="13">
        <f t="shared" si="15"/>
        <v>44</v>
      </c>
      <c r="B45" s="28">
        <f t="shared" si="10"/>
        <v>1161.3897682991746</v>
      </c>
      <c r="C45" s="22">
        <v>1.7500000000000002E-2</v>
      </c>
      <c r="D45" s="1">
        <f t="shared" si="18"/>
        <v>-1.4082891425773514</v>
      </c>
      <c r="E45" s="1">
        <f>+保険料収入!B45</f>
        <v>0</v>
      </c>
      <c r="F45" s="1">
        <f>+事業費!B45</f>
        <v>80.473665290134363</v>
      </c>
      <c r="G45" s="1">
        <f t="shared" si="19"/>
        <v>1181.3219886786433</v>
      </c>
      <c r="H45" s="1">
        <f>+責任準備金!B44</f>
        <v>67504.113638779614</v>
      </c>
      <c r="I45" s="1">
        <f t="shared" si="20"/>
        <v>-18.523931236891197</v>
      </c>
      <c r="J45" s="1">
        <f>+死亡給付!B45</f>
        <v>2117.0207127875651</v>
      </c>
      <c r="L45" s="16">
        <v>43</v>
      </c>
      <c r="M45" s="17">
        <v>1.92E-3</v>
      </c>
      <c r="N45" s="18">
        <f t="shared" si="11"/>
        <v>96920.867328110326</v>
      </c>
      <c r="O45" s="18">
        <f t="shared" si="3"/>
        <v>186.08806526997182</v>
      </c>
      <c r="P45" s="17">
        <f t="shared" si="4"/>
        <v>0.52718152647785621</v>
      </c>
      <c r="Q45" s="17">
        <f t="shared" si="5"/>
        <v>0.52327159715927518</v>
      </c>
      <c r="R45" s="18">
        <f t="shared" si="6"/>
        <v>51094.890785590986</v>
      </c>
      <c r="S45" s="18">
        <f t="shared" si="7"/>
        <v>1444184.9234691409</v>
      </c>
      <c r="T45" s="18">
        <f t="shared" si="8"/>
        <v>97.374599126097607</v>
      </c>
      <c r="U45" s="18">
        <f t="shared" si="9"/>
        <v>29974.567807402</v>
      </c>
      <c r="V45" s="1"/>
      <c r="W45" s="1">
        <f t="shared" si="16"/>
        <v>43</v>
      </c>
      <c r="X45" s="3">
        <f t="shared" si="12"/>
        <v>0.83883483367390832</v>
      </c>
      <c r="Y45" s="3">
        <f t="shared" si="13"/>
        <v>0.83883483367390832</v>
      </c>
      <c r="Z45" s="3">
        <f t="shared" si="14"/>
        <v>0</v>
      </c>
      <c r="AA45" s="3">
        <f t="shared" si="17"/>
        <v>2.0562421856794872E-2</v>
      </c>
      <c r="AC45" s="2"/>
    </row>
    <row r="46" spans="1:29" x14ac:dyDescent="0.2">
      <c r="A46" s="13">
        <f t="shared" si="15"/>
        <v>45</v>
      </c>
      <c r="B46" s="28">
        <f t="shared" si="10"/>
        <v>1022.737251330566</v>
      </c>
      <c r="C46" s="22">
        <v>1.7500000000000002E-2</v>
      </c>
      <c r="D46" s="1">
        <f t="shared" si="18"/>
        <v>-1.2304123658458341</v>
      </c>
      <c r="E46" s="1">
        <f>+保険料収入!B46</f>
        <v>0</v>
      </c>
      <c r="F46" s="1">
        <f>+事業費!B46</f>
        <v>70.309278048333368</v>
      </c>
      <c r="G46" s="1">
        <f t="shared" si="19"/>
        <v>1041.8129494444568</v>
      </c>
      <c r="H46" s="1">
        <f>+責任準備金!B45</f>
        <v>59532.168539683233</v>
      </c>
      <c r="I46" s="1">
        <f t="shared" si="20"/>
        <v>-17.845285748045058</v>
      </c>
      <c r="J46" s="1">
        <f>+死亡給付!B46</f>
        <v>2039.4612283480064</v>
      </c>
      <c r="L46" s="16">
        <v>44</v>
      </c>
      <c r="M46" s="17">
        <v>2.1099999999999999E-3</v>
      </c>
      <c r="N46" s="18">
        <f t="shared" si="11"/>
        <v>96734.779262840355</v>
      </c>
      <c r="O46" s="18">
        <f t="shared" si="3"/>
        <v>204.11038424459315</v>
      </c>
      <c r="P46" s="17">
        <f t="shared" si="4"/>
        <v>0.51939066648064658</v>
      </c>
      <c r="Q46" s="17">
        <f t="shared" si="5"/>
        <v>0.51553851936874406</v>
      </c>
      <c r="R46" s="18">
        <f t="shared" si="6"/>
        <v>50243.141473184878</v>
      </c>
      <c r="S46" s="18">
        <f t="shared" si="7"/>
        <v>1393090.0326835499</v>
      </c>
      <c r="T46" s="18">
        <f t="shared" si="8"/>
        <v>105.22676528124298</v>
      </c>
      <c r="U46" s="18">
        <f t="shared" si="9"/>
        <v>29877.193208275901</v>
      </c>
      <c r="V46" s="1"/>
      <c r="W46" s="1">
        <f t="shared" si="16"/>
        <v>44</v>
      </c>
      <c r="X46" s="3">
        <f t="shared" si="12"/>
        <v>0.84671852979002971</v>
      </c>
      <c r="Y46" s="3">
        <f t="shared" si="13"/>
        <v>0.84671852979002971</v>
      </c>
      <c r="Z46" s="3">
        <f t="shared" si="14"/>
        <v>0</v>
      </c>
      <c r="AA46" s="3">
        <f t="shared" si="17"/>
        <v>2.0562421856794872E-2</v>
      </c>
      <c r="AC46" s="2"/>
    </row>
    <row r="47" spans="1:29" x14ac:dyDescent="0.2">
      <c r="A47" s="13">
        <f t="shared" si="15"/>
        <v>46</v>
      </c>
      <c r="B47" s="28">
        <f t="shared" si="10"/>
        <v>897.46029128064765</v>
      </c>
      <c r="C47" s="22">
        <v>1.7500000000000002E-2</v>
      </c>
      <c r="D47" s="1">
        <f t="shared" si="18"/>
        <v>-1.0716805577651605</v>
      </c>
      <c r="E47" s="1">
        <f>+保険料収入!B47</f>
        <v>0</v>
      </c>
      <c r="F47" s="1">
        <f>+事業費!B47</f>
        <v>61.238889015152019</v>
      </c>
      <c r="G47" s="1">
        <f t="shared" si="19"/>
        <v>915.73887487389027</v>
      </c>
      <c r="H47" s="1">
        <f>+責任準備金!B46</f>
        <v>52327.935707079436</v>
      </c>
      <c r="I47" s="1">
        <f t="shared" si="20"/>
        <v>-17.206903035477421</v>
      </c>
      <c r="J47" s="1">
        <f>+死亡給付!B47</f>
        <v>1966.5032040545623</v>
      </c>
      <c r="L47" s="16">
        <v>45</v>
      </c>
      <c r="M47" s="17">
        <v>2.31E-3</v>
      </c>
      <c r="N47" s="18">
        <f t="shared" si="11"/>
        <v>96530.668878595767</v>
      </c>
      <c r="O47" s="18">
        <f t="shared" si="3"/>
        <v>222.98584510955621</v>
      </c>
      <c r="P47" s="17">
        <f t="shared" si="4"/>
        <v>0.51171494234546455</v>
      </c>
      <c r="Q47" s="17">
        <f t="shared" si="5"/>
        <v>0.50791972351600412</v>
      </c>
      <c r="R47" s="18">
        <f t="shared" si="6"/>
        <v>49396.18565977976</v>
      </c>
      <c r="S47" s="18">
        <f t="shared" si="7"/>
        <v>1342846.8912103651</v>
      </c>
      <c r="T47" s="18">
        <f t="shared" si="8"/>
        <v>113.25890879602831</v>
      </c>
      <c r="U47" s="18">
        <f t="shared" si="9"/>
        <v>29771.966442994657</v>
      </c>
      <c r="V47" s="1"/>
      <c r="W47" s="1">
        <f t="shared" si="16"/>
        <v>45</v>
      </c>
      <c r="X47" s="3">
        <f t="shared" si="12"/>
        <v>0.8544886517149618</v>
      </c>
      <c r="Y47" s="3">
        <f t="shared" si="13"/>
        <v>0.8544886517149618</v>
      </c>
      <c r="Z47" s="3">
        <f t="shared" si="14"/>
        <v>0</v>
      </c>
      <c r="AA47" s="3">
        <f t="shared" si="17"/>
        <v>2.0562421856794872E-2</v>
      </c>
      <c r="AC47" s="2"/>
    </row>
    <row r="48" spans="1:29" x14ac:dyDescent="0.2">
      <c r="A48" s="13">
        <f t="shared" si="15"/>
        <v>47</v>
      </c>
      <c r="B48" s="28">
        <f t="shared" si="10"/>
        <v>784.34787037599074</v>
      </c>
      <c r="C48" s="22">
        <v>1.7500000000000002E-2</v>
      </c>
      <c r="D48" s="1">
        <f t="shared" si="18"/>
        <v>-0.93009869591768957</v>
      </c>
      <c r="E48" s="1">
        <f>+保険料収入!B48</f>
        <v>0</v>
      </c>
      <c r="F48" s="1">
        <f>+事業費!B48</f>
        <v>53.148496909582256</v>
      </c>
      <c r="G48" s="1">
        <f t="shared" si="19"/>
        <v>801.85651327729329</v>
      </c>
      <c r="H48" s="1">
        <f>+責任準備金!B47</f>
        <v>45820.372187273897</v>
      </c>
      <c r="I48" s="1">
        <f t="shared" si="20"/>
        <v>-16.578544205384862</v>
      </c>
      <c r="J48" s="1">
        <f>+死亡給付!B48</f>
        <v>1894.6907663296981</v>
      </c>
      <c r="L48" s="16">
        <v>46</v>
      </c>
      <c r="M48" s="17">
        <v>2.5400000000000002E-3</v>
      </c>
      <c r="N48" s="18">
        <f t="shared" si="11"/>
        <v>96307.683033486217</v>
      </c>
      <c r="O48" s="18">
        <f t="shared" si="3"/>
        <v>244.62151490505499</v>
      </c>
      <c r="P48" s="17">
        <f t="shared" si="4"/>
        <v>0.50415265255710806</v>
      </c>
      <c r="Q48" s="17">
        <f t="shared" si="5"/>
        <v>0.50041352070542289</v>
      </c>
      <c r="R48" s="18">
        <f t="shared" si="6"/>
        <v>48553.773862961265</v>
      </c>
      <c r="S48" s="18">
        <f t="shared" si="7"/>
        <v>1293450.7055505854</v>
      </c>
      <c r="T48" s="18">
        <f t="shared" si="8"/>
        <v>122.41191351393265</v>
      </c>
      <c r="U48" s="18">
        <f t="shared" si="9"/>
        <v>29658.707534198627</v>
      </c>
      <c r="V48" s="1"/>
      <c r="W48" s="1">
        <f t="shared" si="16"/>
        <v>46</v>
      </c>
      <c r="X48" s="3">
        <f t="shared" si="12"/>
        <v>0.86211981244219982</v>
      </c>
      <c r="Y48" s="3">
        <f t="shared" si="13"/>
        <v>0.86211981244219982</v>
      </c>
      <c r="Z48" s="3">
        <f t="shared" si="14"/>
        <v>0</v>
      </c>
      <c r="AA48" s="3">
        <f t="shared" si="17"/>
        <v>2.0562421856794872E-2</v>
      </c>
      <c r="AC48" s="2"/>
    </row>
    <row r="49" spans="1:29" x14ac:dyDescent="0.2">
      <c r="A49" s="13">
        <f t="shared" si="15"/>
        <v>48</v>
      </c>
      <c r="B49" s="28">
        <f t="shared" si="10"/>
        <v>682.36930377024828</v>
      </c>
      <c r="C49" s="22">
        <v>1.7500000000000002E-2</v>
      </c>
      <c r="D49" s="1">
        <f t="shared" si="18"/>
        <v>-0.80393173791515082</v>
      </c>
      <c r="E49" s="1">
        <f>+保険料収入!B49</f>
        <v>0</v>
      </c>
      <c r="F49" s="1">
        <f>+事業費!B49</f>
        <v>45.938956452294327</v>
      </c>
      <c r="G49" s="1">
        <f t="shared" si="19"/>
        <v>699.09108391888344</v>
      </c>
      <c r="H49" s="1">
        <f>+責任準備金!B48</f>
        <v>39948.061938221908</v>
      </c>
      <c r="I49" s="1">
        <f t="shared" si="20"/>
        <v>-15.917848410719991</v>
      </c>
      <c r="J49" s="1">
        <f>+死亡給付!B49</f>
        <v>1819.1826755108559</v>
      </c>
      <c r="L49" s="16">
        <v>47</v>
      </c>
      <c r="M49" s="17">
        <v>2.7699999999999999E-3</v>
      </c>
      <c r="N49" s="18">
        <f t="shared" si="11"/>
        <v>96063.061518581162</v>
      </c>
      <c r="O49" s="18">
        <f t="shared" si="3"/>
        <v>266.09468040646982</v>
      </c>
      <c r="P49" s="17">
        <f t="shared" si="4"/>
        <v>0.49670212074591941</v>
      </c>
      <c r="Q49" s="17">
        <f t="shared" si="5"/>
        <v>0.49301824700041669</v>
      </c>
      <c r="R49" s="18">
        <f t="shared" si="6"/>
        <v>47714.726381624983</v>
      </c>
      <c r="S49" s="18">
        <f t="shared" si="7"/>
        <v>1244896.9316876242</v>
      </c>
      <c r="T49" s="18">
        <f t="shared" si="8"/>
        <v>131.18953287013389</v>
      </c>
      <c r="U49" s="18">
        <f t="shared" si="9"/>
        <v>29536.295620684694</v>
      </c>
      <c r="V49" s="1"/>
      <c r="W49" s="1">
        <f t="shared" si="16"/>
        <v>47</v>
      </c>
      <c r="X49" s="3">
        <f t="shared" si="12"/>
        <v>0.86959010441837725</v>
      </c>
      <c r="Y49" s="3">
        <f t="shared" si="13"/>
        <v>0.86959010441837725</v>
      </c>
      <c r="Z49" s="3">
        <f t="shared" si="14"/>
        <v>0</v>
      </c>
      <c r="AA49" s="3">
        <f t="shared" si="17"/>
        <v>2.0562421856794872E-2</v>
      </c>
      <c r="AC49" s="2"/>
    </row>
    <row r="50" spans="1:29" x14ac:dyDescent="0.2">
      <c r="A50" s="13">
        <f t="shared" si="15"/>
        <v>49</v>
      </c>
      <c r="B50" s="28">
        <f t="shared" si="10"/>
        <v>590.67396949368276</v>
      </c>
      <c r="C50" s="22">
        <v>1.7500000000000002E-2</v>
      </c>
      <c r="D50" s="1">
        <f t="shared" si="18"/>
        <v>-0.69170286730219588</v>
      </c>
      <c r="E50" s="1">
        <f>+保険料収入!B50</f>
        <v>0</v>
      </c>
      <c r="F50" s="1">
        <f>+事業費!B50</f>
        <v>39.525878131554045</v>
      </c>
      <c r="G50" s="1">
        <f t="shared" si="19"/>
        <v>606.54612933823262</v>
      </c>
      <c r="H50" s="1">
        <f>+責任準備金!B49</f>
        <v>34659.778819327577</v>
      </c>
      <c r="I50" s="1">
        <f t="shared" si="20"/>
        <v>-15.180456977247646</v>
      </c>
      <c r="J50" s="1">
        <f>+死亡給付!B50</f>
        <v>1734.9093688283021</v>
      </c>
      <c r="L50" s="16">
        <v>48</v>
      </c>
      <c r="M50" s="17">
        <v>3.0400000000000002E-3</v>
      </c>
      <c r="N50" s="18">
        <f t="shared" si="11"/>
        <v>95796.966838174689</v>
      </c>
      <c r="O50" s="18">
        <f t="shared" si="3"/>
        <v>291.22277918805105</v>
      </c>
      <c r="P50" s="17">
        <f t="shared" si="4"/>
        <v>0.48936169531617674</v>
      </c>
      <c r="Q50" s="17">
        <f t="shared" si="5"/>
        <v>0.48573226305459777</v>
      </c>
      <c r="R50" s="18">
        <f t="shared" si="6"/>
        <v>46879.366098076731</v>
      </c>
      <c r="S50" s="18">
        <f t="shared" si="7"/>
        <v>1197182.2053059991</v>
      </c>
      <c r="T50" s="18">
        <f t="shared" si="8"/>
        <v>141.45629958806146</v>
      </c>
      <c r="U50" s="18">
        <f t="shared" si="9"/>
        <v>29405.106087814562</v>
      </c>
      <c r="V50" s="1"/>
      <c r="W50" s="1">
        <f t="shared" si="16"/>
        <v>48</v>
      </c>
      <c r="X50" s="3">
        <f t="shared" si="12"/>
        <v>0.87688826808526255</v>
      </c>
      <c r="Y50" s="3">
        <f t="shared" si="13"/>
        <v>0.87688826808526255</v>
      </c>
      <c r="Z50" s="3">
        <f t="shared" si="14"/>
        <v>0</v>
      </c>
      <c r="AA50" s="3">
        <f t="shared" si="17"/>
        <v>2.0562421856794872E-2</v>
      </c>
      <c r="AC50" s="2"/>
    </row>
    <row r="51" spans="1:29" x14ac:dyDescent="0.2">
      <c r="A51" s="13">
        <f t="shared" si="15"/>
        <v>50</v>
      </c>
      <c r="B51" s="28">
        <f t="shared" si="10"/>
        <v>508.44355341927087</v>
      </c>
      <c r="C51" s="22">
        <v>1.7500000000000002E-2</v>
      </c>
      <c r="D51" s="1">
        <f t="shared" si="18"/>
        <v>-0.59217166661748111</v>
      </c>
      <c r="E51" s="1">
        <f>+保険料収入!B51</f>
        <v>0</v>
      </c>
      <c r="F51" s="1">
        <f>+事業費!B51</f>
        <v>33.838380949570343</v>
      </c>
      <c r="G51" s="1">
        <f t="shared" si="19"/>
        <v>523.49211589718755</v>
      </c>
      <c r="H51" s="1">
        <f>+責任準備金!B50</f>
        <v>29913.835194125</v>
      </c>
      <c r="I51" s="1">
        <f t="shared" si="20"/>
        <v>-14.456390811299258</v>
      </c>
      <c r="J51" s="1">
        <f>+死亡給付!B51</f>
        <v>1652.1589498627723</v>
      </c>
      <c r="L51" s="16">
        <v>49</v>
      </c>
      <c r="M51" s="17">
        <v>3.3300000000000001E-3</v>
      </c>
      <c r="N51" s="18">
        <f t="shared" si="11"/>
        <v>95505.744058986631</v>
      </c>
      <c r="O51" s="18">
        <f t="shared" si="3"/>
        <v>318.03412771642547</v>
      </c>
      <c r="P51" s="17">
        <f t="shared" si="4"/>
        <v>0.48212974907997708</v>
      </c>
      <c r="Q51" s="17">
        <f t="shared" si="5"/>
        <v>0.47855395374837228</v>
      </c>
      <c r="R51" s="18">
        <f t="shared" si="6"/>
        <v>46046.160418855739</v>
      </c>
      <c r="S51" s="18">
        <f t="shared" si="7"/>
        <v>1150302.8392079223</v>
      </c>
      <c r="T51" s="18">
        <f t="shared" si="8"/>
        <v>152.19648924561019</v>
      </c>
      <c r="U51" s="18">
        <f t="shared" si="9"/>
        <v>29263.649788226499</v>
      </c>
      <c r="V51" s="1"/>
      <c r="W51" s="1">
        <f t="shared" si="16"/>
        <v>49</v>
      </c>
      <c r="X51" s="3">
        <f t="shared" si="12"/>
        <v>0.88402087672887986</v>
      </c>
      <c r="Y51" s="3">
        <f t="shared" si="13"/>
        <v>0.88402087672887986</v>
      </c>
      <c r="Z51" s="3">
        <f t="shared" si="14"/>
        <v>0</v>
      </c>
      <c r="AA51" s="3">
        <f t="shared" si="17"/>
        <v>2.0562421856794872E-2</v>
      </c>
      <c r="AC51" s="2"/>
    </row>
    <row r="52" spans="1:29" x14ac:dyDescent="0.2">
      <c r="A52" s="13"/>
      <c r="B52" s="28"/>
      <c r="C52" s="22"/>
      <c r="D52" s="1"/>
      <c r="E52" s="1"/>
      <c r="F52" s="1"/>
      <c r="G52" s="1"/>
      <c r="H52" s="1"/>
      <c r="I52" s="1"/>
      <c r="J52" s="1"/>
      <c r="L52" s="16">
        <v>50</v>
      </c>
      <c r="M52" s="17">
        <v>3.65E-3</v>
      </c>
      <c r="N52" s="18">
        <f t="shared" si="11"/>
        <v>95187.709931270205</v>
      </c>
      <c r="O52" s="18">
        <f t="shared" si="3"/>
        <v>347.43514124913622</v>
      </c>
      <c r="P52" s="17">
        <f t="shared" si="4"/>
        <v>0.4750046788965292</v>
      </c>
      <c r="Q52" s="17">
        <f t="shared" si="5"/>
        <v>0.47148172783090864</v>
      </c>
      <c r="R52" s="18">
        <f t="shared" si="6"/>
        <v>45214.607590798965</v>
      </c>
      <c r="S52" s="18">
        <f t="shared" si="7"/>
        <v>1104256.6787890666</v>
      </c>
      <c r="T52" s="18">
        <f t="shared" si="8"/>
        <v>163.80932070531856</v>
      </c>
      <c r="U52" s="18">
        <f t="shared" si="9"/>
        <v>29111.45329898089</v>
      </c>
      <c r="V52" s="1"/>
      <c r="W52" s="1">
        <f t="shared" si="16"/>
        <v>50</v>
      </c>
      <c r="X52" s="3">
        <f t="shared" si="12"/>
        <v>0.89096043280345893</v>
      </c>
      <c r="Y52" s="3">
        <f t="shared" si="13"/>
        <v>0.89096043280345893</v>
      </c>
      <c r="Z52" s="3">
        <f t="shared" si="14"/>
        <v>0</v>
      </c>
      <c r="AA52" s="3">
        <f t="shared" si="17"/>
        <v>2.0562421856794872E-2</v>
      </c>
      <c r="AC52" s="2"/>
    </row>
    <row r="53" spans="1:29" x14ac:dyDescent="0.2">
      <c r="A53" s="13"/>
      <c r="B53" s="28"/>
      <c r="C53" s="22"/>
      <c r="D53" s="1"/>
      <c r="E53" s="1"/>
      <c r="F53" s="1"/>
      <c r="G53" s="1"/>
      <c r="H53" s="1"/>
      <c r="I53" s="1"/>
      <c r="J53" s="1"/>
      <c r="L53" s="16">
        <v>51</v>
      </c>
      <c r="M53" s="17">
        <v>4.0099999999999997E-3</v>
      </c>
      <c r="N53" s="18">
        <f t="shared" si="11"/>
        <v>94840.274790021067</v>
      </c>
      <c r="O53" s="18">
        <f t="shared" si="3"/>
        <v>380.30950190798444</v>
      </c>
      <c r="P53" s="17">
        <f t="shared" si="4"/>
        <v>0.46798490531677767</v>
      </c>
      <c r="Q53" s="17">
        <f t="shared" si="5"/>
        <v>0.46451401756739774</v>
      </c>
      <c r="R53" s="18">
        <f t="shared" si="6"/>
        <v>44383.817017825182</v>
      </c>
      <c r="S53" s="18">
        <f t="shared" si="7"/>
        <v>1059042.0711982676</v>
      </c>
      <c r="T53" s="18">
        <f t="shared" si="8"/>
        <v>176.65909465033377</v>
      </c>
      <c r="U53" s="18">
        <f t="shared" si="9"/>
        <v>28947.643978275573</v>
      </c>
      <c r="V53" s="1"/>
      <c r="W53" s="1">
        <f t="shared" si="16"/>
        <v>51</v>
      </c>
      <c r="X53" s="3">
        <f t="shared" si="12"/>
        <v>0.89769542697920279</v>
      </c>
      <c r="Y53" s="3">
        <f t="shared" si="13"/>
        <v>0.89769542697920279</v>
      </c>
      <c r="Z53" s="3">
        <f t="shared" si="14"/>
        <v>0</v>
      </c>
      <c r="AA53" s="3">
        <f t="shared" si="17"/>
        <v>2.0562421856794872E-2</v>
      </c>
      <c r="AC53" s="2"/>
    </row>
    <row r="54" spans="1:29" x14ac:dyDescent="0.2">
      <c r="A54" s="13"/>
      <c r="B54" s="28"/>
      <c r="C54" s="22"/>
      <c r="D54" s="1"/>
      <c r="E54" s="1"/>
      <c r="F54" s="1"/>
      <c r="G54" s="1"/>
      <c r="H54" s="1"/>
      <c r="I54" s="1"/>
      <c r="J54" s="1"/>
      <c r="L54" s="16">
        <v>52</v>
      </c>
      <c r="M54" s="17">
        <v>4.4000000000000003E-3</v>
      </c>
      <c r="N54" s="18">
        <f t="shared" si="11"/>
        <v>94459.96528811309</v>
      </c>
      <c r="O54" s="18">
        <f t="shared" si="3"/>
        <v>415.62384726769761</v>
      </c>
      <c r="P54" s="17">
        <f t="shared" si="4"/>
        <v>0.46106887223327847</v>
      </c>
      <c r="Q54" s="17">
        <f t="shared" si="5"/>
        <v>0.45764927839152497</v>
      </c>
      <c r="R54" s="18">
        <f t="shared" si="6"/>
        <v>43552.549666584935</v>
      </c>
      <c r="S54" s="18">
        <f t="shared" si="7"/>
        <v>1014658.2541804424</v>
      </c>
      <c r="T54" s="18">
        <f t="shared" si="8"/>
        <v>190.20995378437121</v>
      </c>
      <c r="U54" s="18">
        <f t="shared" si="9"/>
        <v>28770.984883625239</v>
      </c>
      <c r="V54" s="1"/>
      <c r="W54" s="1">
        <f t="shared" si="16"/>
        <v>52</v>
      </c>
      <c r="X54" s="3">
        <f t="shared" si="12"/>
        <v>0.90421362957123563</v>
      </c>
      <c r="Y54" s="3">
        <f t="shared" si="13"/>
        <v>0.90421362957123563</v>
      </c>
      <c r="Z54" s="3">
        <f t="shared" si="14"/>
        <v>0</v>
      </c>
      <c r="AA54" s="3">
        <f t="shared" si="17"/>
        <v>2.0562421856794872E-2</v>
      </c>
      <c r="AC54" s="2"/>
    </row>
    <row r="55" spans="1:29" x14ac:dyDescent="0.2">
      <c r="A55" s="13"/>
      <c r="B55" s="28"/>
      <c r="C55" s="22"/>
      <c r="D55" s="1"/>
      <c r="E55" s="1"/>
      <c r="F55" s="1"/>
      <c r="G55" s="1"/>
      <c r="H55" s="1"/>
      <c r="I55" s="1"/>
      <c r="J55" s="1"/>
      <c r="L55" s="16">
        <v>53</v>
      </c>
      <c r="M55" s="17">
        <v>4.7999999999999996E-3</v>
      </c>
      <c r="N55" s="18">
        <f t="shared" si="11"/>
        <v>94044.341440845397</v>
      </c>
      <c r="O55" s="18">
        <f t="shared" si="3"/>
        <v>451.41283891605786</v>
      </c>
      <c r="P55" s="17">
        <f t="shared" si="4"/>
        <v>0.45425504653524973</v>
      </c>
      <c r="Q55" s="17">
        <f t="shared" si="5"/>
        <v>0.45088598856307882</v>
      </c>
      <c r="R55" s="18">
        <f t="shared" si="6"/>
        <v>42720.116697588142</v>
      </c>
      <c r="S55" s="18">
        <f t="shared" si="7"/>
        <v>971105.70451385749</v>
      </c>
      <c r="T55" s="18">
        <f t="shared" si="8"/>
        <v>203.53572412473261</v>
      </c>
      <c r="U55" s="18">
        <f t="shared" si="9"/>
        <v>28580.774929840867</v>
      </c>
      <c r="V55" s="1"/>
      <c r="W55" s="1">
        <f t="shared" si="16"/>
        <v>53</v>
      </c>
      <c r="X55" s="3">
        <f t="shared" si="12"/>
        <v>0.9105042461797479</v>
      </c>
      <c r="Y55" s="3">
        <f t="shared" si="13"/>
        <v>0.9105042461797479</v>
      </c>
      <c r="Z55" s="3">
        <f t="shared" si="14"/>
        <v>0</v>
      </c>
      <c r="AA55" s="3">
        <f t="shared" si="17"/>
        <v>2.0562421856794872E-2</v>
      </c>
      <c r="AC55" s="2"/>
    </row>
    <row r="56" spans="1:29" x14ac:dyDescent="0.2">
      <c r="A56" s="13"/>
      <c r="B56" s="28"/>
      <c r="C56" s="22"/>
      <c r="D56" s="1"/>
      <c r="E56" s="1"/>
      <c r="F56" s="1"/>
      <c r="G56" s="1"/>
      <c r="H56" s="1"/>
      <c r="I56" s="1"/>
      <c r="J56" s="1"/>
      <c r="L56" s="16">
        <v>54</v>
      </c>
      <c r="M56" s="17">
        <v>5.2199999999999998E-3</v>
      </c>
      <c r="N56" s="18">
        <f t="shared" si="11"/>
        <v>93592.928601929336</v>
      </c>
      <c r="O56" s="18">
        <f t="shared" si="3"/>
        <v>488.55508730207112</v>
      </c>
      <c r="P56" s="17">
        <f t="shared" si="4"/>
        <v>0.4475419177687191</v>
      </c>
      <c r="Q56" s="17">
        <f t="shared" si="5"/>
        <v>0.44422264883061963</v>
      </c>
      <c r="R56" s="18">
        <f t="shared" si="6"/>
        <v>41886.758756098257</v>
      </c>
      <c r="S56" s="18">
        <f t="shared" si="7"/>
        <v>928385.58781626937</v>
      </c>
      <c r="T56" s="18">
        <f t="shared" si="8"/>
        <v>217.02723498100065</v>
      </c>
      <c r="U56" s="18">
        <f t="shared" si="9"/>
        <v>28377.239205716134</v>
      </c>
      <c r="V56" s="1"/>
      <c r="W56" s="1">
        <f t="shared" si="16"/>
        <v>54</v>
      </c>
      <c r="X56" s="3">
        <f t="shared" si="12"/>
        <v>0.91655773360722348</v>
      </c>
      <c r="Y56" s="3">
        <f t="shared" si="13"/>
        <v>0.91655773360722348</v>
      </c>
      <c r="Z56" s="3">
        <f t="shared" si="14"/>
        <v>0</v>
      </c>
      <c r="AA56" s="3">
        <f t="shared" si="17"/>
        <v>2.0562421856794872E-2</v>
      </c>
      <c r="AC56" s="2"/>
    </row>
    <row r="57" spans="1:29" x14ac:dyDescent="0.2">
      <c r="A57" s="13"/>
      <c r="B57" s="28"/>
      <c r="C57" s="22"/>
      <c r="D57" s="1"/>
      <c r="E57" s="1"/>
      <c r="F57" s="1"/>
      <c r="G57" s="1"/>
      <c r="H57" s="1"/>
      <c r="I57" s="1"/>
      <c r="J57" s="1"/>
      <c r="L57" s="16">
        <v>55</v>
      </c>
      <c r="M57" s="17">
        <v>5.6699999999999997E-3</v>
      </c>
      <c r="N57" s="18">
        <f t="shared" si="11"/>
        <v>93104.373514627267</v>
      </c>
      <c r="O57" s="18">
        <f t="shared" si="3"/>
        <v>527.90179782793655</v>
      </c>
      <c r="P57" s="17">
        <f t="shared" si="4"/>
        <v>0.44092799780169378</v>
      </c>
      <c r="Q57" s="17">
        <f t="shared" si="5"/>
        <v>0.4376577820991327</v>
      </c>
      <c r="R57" s="18">
        <f t="shared" si="6"/>
        <v>41052.325000385645</v>
      </c>
      <c r="S57" s="18">
        <f t="shared" si="7"/>
        <v>886498.82906017115</v>
      </c>
      <c r="T57" s="18">
        <f t="shared" si="8"/>
        <v>231.04033000351944</v>
      </c>
      <c r="U57" s="18">
        <f t="shared" si="9"/>
        <v>28160.211970735134</v>
      </c>
      <c r="V57" s="1"/>
      <c r="W57" s="1">
        <f t="shared" si="16"/>
        <v>55</v>
      </c>
      <c r="X57" s="3">
        <f t="shared" si="12"/>
        <v>0.92236660993789787</v>
      </c>
      <c r="Y57" s="3">
        <f t="shared" si="13"/>
        <v>0.92236660993789787</v>
      </c>
      <c r="Z57" s="3">
        <f t="shared" si="14"/>
        <v>0</v>
      </c>
      <c r="AA57" s="3">
        <f t="shared" si="17"/>
        <v>2.0562421856794872E-2</v>
      </c>
      <c r="AC57" s="2"/>
    </row>
    <row r="58" spans="1:29" x14ac:dyDescent="0.2">
      <c r="A58" s="13"/>
      <c r="B58" s="28"/>
      <c r="C58" s="22"/>
      <c r="D58" s="1"/>
      <c r="E58" s="1"/>
      <c r="F58" s="1"/>
      <c r="G58" s="1"/>
      <c r="H58" s="1"/>
      <c r="I58" s="1"/>
      <c r="J58" s="1"/>
      <c r="L58" s="16">
        <v>56</v>
      </c>
      <c r="M58" s="17">
        <v>6.1500000000000001E-3</v>
      </c>
      <c r="N58" s="18">
        <f t="shared" si="11"/>
        <v>92576.471716799337</v>
      </c>
      <c r="O58" s="18">
        <f t="shared" si="3"/>
        <v>569.34530105831595</v>
      </c>
      <c r="P58" s="17">
        <f t="shared" si="4"/>
        <v>0.43441182049427957</v>
      </c>
      <c r="Q58" s="17">
        <f t="shared" si="5"/>
        <v>0.43118993310259385</v>
      </c>
      <c r="R58" s="18">
        <f t="shared" si="6"/>
        <v>40216.313613431979</v>
      </c>
      <c r="S58" s="18">
        <f t="shared" si="7"/>
        <v>845446.50405978551</v>
      </c>
      <c r="T58" s="18">
        <f t="shared" si="8"/>
        <v>245.49596227561142</v>
      </c>
      <c r="U58" s="18">
        <f t="shared" si="9"/>
        <v>27929.171640731616</v>
      </c>
      <c r="V58" s="1"/>
      <c r="W58" s="1">
        <f t="shared" si="16"/>
        <v>56</v>
      </c>
      <c r="X58" s="3">
        <f t="shared" si="12"/>
        <v>0.92792348655265033</v>
      </c>
      <c r="Y58" s="3">
        <f t="shared" si="13"/>
        <v>0.92792348655265033</v>
      </c>
      <c r="Z58" s="3">
        <f t="shared" si="14"/>
        <v>0</v>
      </c>
      <c r="AA58" s="3">
        <f t="shared" si="17"/>
        <v>2.0562421856794872E-2</v>
      </c>
      <c r="AC58" s="2"/>
    </row>
    <row r="59" spans="1:29" x14ac:dyDescent="0.2">
      <c r="A59" s="13"/>
      <c r="B59" s="28"/>
      <c r="C59" s="22"/>
      <c r="D59" s="1"/>
      <c r="E59" s="1"/>
      <c r="F59" s="1"/>
      <c r="G59" s="1"/>
      <c r="H59" s="1"/>
      <c r="I59" s="1"/>
      <c r="J59" s="1"/>
      <c r="L59" s="16">
        <v>57</v>
      </c>
      <c r="M59" s="17">
        <v>6.6600000000000001E-3</v>
      </c>
      <c r="N59" s="18">
        <f t="shared" si="11"/>
        <v>92007.126415741019</v>
      </c>
      <c r="O59" s="18">
        <f t="shared" si="3"/>
        <v>612.76746192883525</v>
      </c>
      <c r="P59" s="17">
        <f t="shared" si="4"/>
        <v>0.42799194137367452</v>
      </c>
      <c r="Q59" s="17">
        <f t="shared" si="5"/>
        <v>0.42481766808137328</v>
      </c>
      <c r="R59" s="18">
        <f t="shared" si="6"/>
        <v>39378.308654886088</v>
      </c>
      <c r="S59" s="18">
        <f t="shared" si="7"/>
        <v>805230.19044635352</v>
      </c>
      <c r="T59" s="18">
        <f t="shared" si="8"/>
        <v>260.31444425274947</v>
      </c>
      <c r="U59" s="18">
        <f t="shared" si="9"/>
        <v>27683.675678456006</v>
      </c>
      <c r="V59" s="1"/>
      <c r="W59" s="1">
        <f t="shared" si="16"/>
        <v>57</v>
      </c>
      <c r="X59" s="3">
        <f t="shared" si="12"/>
        <v>0.93322273152430002</v>
      </c>
      <c r="Y59" s="3">
        <f t="shared" si="13"/>
        <v>0.93322273152430002</v>
      </c>
      <c r="Z59" s="3">
        <f t="shared" si="14"/>
        <v>0</v>
      </c>
      <c r="AA59" s="3">
        <f t="shared" si="17"/>
        <v>2.0562421856794872E-2</v>
      </c>
      <c r="AC59" s="2"/>
    </row>
    <row r="60" spans="1:29" x14ac:dyDescent="0.2">
      <c r="A60" s="13"/>
      <c r="B60" s="28"/>
      <c r="C60" s="22"/>
      <c r="D60" s="1"/>
      <c r="E60" s="1"/>
      <c r="F60" s="1"/>
      <c r="G60" s="1"/>
      <c r="H60" s="1"/>
      <c r="I60" s="1"/>
      <c r="J60" s="1"/>
      <c r="L60" s="16">
        <v>58</v>
      </c>
      <c r="M60" s="17">
        <v>7.1799999999999998E-3</v>
      </c>
      <c r="N60" s="18">
        <f t="shared" si="11"/>
        <v>91394.358953812189</v>
      </c>
      <c r="O60" s="18">
        <f t="shared" si="3"/>
        <v>656.21149728837145</v>
      </c>
      <c r="P60" s="17">
        <f t="shared" si="4"/>
        <v>0.4216669373139651</v>
      </c>
      <c r="Q60" s="17">
        <f t="shared" si="5"/>
        <v>0.4185395744644072</v>
      </c>
      <c r="R60" s="18">
        <f t="shared" si="6"/>
        <v>38537.979427827151</v>
      </c>
      <c r="S60" s="18">
        <f t="shared" si="7"/>
        <v>765851.88179146743</v>
      </c>
      <c r="T60" s="18">
        <f t="shared" si="8"/>
        <v>274.65048083372648</v>
      </c>
      <c r="U60" s="18">
        <f t="shared" si="9"/>
        <v>27423.361234203257</v>
      </c>
      <c r="V60" s="1"/>
      <c r="W60" s="1">
        <f t="shared" si="16"/>
        <v>58</v>
      </c>
      <c r="X60" s="3">
        <f t="shared" si="12"/>
        <v>0.93826100639264076</v>
      </c>
      <c r="Y60" s="3">
        <f t="shared" si="13"/>
        <v>0.93826100639264076</v>
      </c>
      <c r="Z60" s="3">
        <f t="shared" si="14"/>
        <v>0</v>
      </c>
      <c r="AA60" s="3">
        <f t="shared" si="17"/>
        <v>2.0562421856794872E-2</v>
      </c>
      <c r="AC60" s="2"/>
    </row>
    <row r="61" spans="1:29" x14ac:dyDescent="0.2">
      <c r="A61" s="13"/>
      <c r="B61" s="28"/>
      <c r="C61" s="22"/>
      <c r="D61" s="1"/>
      <c r="E61" s="1"/>
      <c r="F61" s="1"/>
      <c r="G61" s="1"/>
      <c r="H61" s="1"/>
      <c r="I61" s="1"/>
      <c r="J61" s="1"/>
      <c r="L61" s="16">
        <v>59</v>
      </c>
      <c r="M61" s="17">
        <v>7.7400000000000004E-3</v>
      </c>
      <c r="N61" s="18">
        <f t="shared" si="11"/>
        <v>90738.147456523817</v>
      </c>
      <c r="O61" s="18">
        <f t="shared" si="3"/>
        <v>702.31326131349442</v>
      </c>
      <c r="P61" s="17">
        <f t="shared" si="4"/>
        <v>0.41543540622065528</v>
      </c>
      <c r="Q61" s="17">
        <f t="shared" si="5"/>
        <v>0.41235426055606628</v>
      </c>
      <c r="R61" s="18">
        <f t="shared" si="6"/>
        <v>37695.83914831069</v>
      </c>
      <c r="S61" s="18">
        <f t="shared" si="7"/>
        <v>727313.90236364026</v>
      </c>
      <c r="T61" s="18">
        <f t="shared" si="8"/>
        <v>289.60186554764533</v>
      </c>
      <c r="U61" s="18">
        <f t="shared" si="9"/>
        <v>27148.710753369531</v>
      </c>
      <c r="V61" s="1"/>
      <c r="W61" s="1">
        <f t="shared" si="16"/>
        <v>59</v>
      </c>
      <c r="X61" s="3">
        <f t="shared" si="12"/>
        <v>0.94303542250428318</v>
      </c>
      <c r="Y61" s="3">
        <f t="shared" si="13"/>
        <v>0.94303542250428318</v>
      </c>
      <c r="Z61" s="3">
        <f t="shared" si="14"/>
        <v>0</v>
      </c>
      <c r="AA61" s="3">
        <f t="shared" si="17"/>
        <v>2.0562421856794872E-2</v>
      </c>
      <c r="AC61" s="2"/>
    </row>
    <row r="62" spans="1:29" x14ac:dyDescent="0.2">
      <c r="A62" s="13"/>
      <c r="B62" s="28"/>
      <c r="C62" s="22"/>
      <c r="D62" s="1"/>
      <c r="E62" s="1"/>
      <c r="F62" s="1"/>
      <c r="G62" s="1"/>
      <c r="H62" s="1"/>
      <c r="I62" s="1"/>
      <c r="J62" s="1"/>
      <c r="L62" s="16">
        <v>60</v>
      </c>
      <c r="M62" s="17">
        <v>8.3400000000000002E-3</v>
      </c>
      <c r="N62" s="18">
        <f t="shared" si="11"/>
        <v>90035.834195210322</v>
      </c>
      <c r="O62" s="18">
        <f t="shared" si="3"/>
        <v>750.89885718805408</v>
      </c>
      <c r="P62" s="17">
        <f t="shared" si="4"/>
        <v>0.40929596671985746</v>
      </c>
      <c r="Q62" s="17">
        <f t="shared" si="5"/>
        <v>0.40626035522765158</v>
      </c>
      <c r="R62" s="18">
        <f t="shared" si="6"/>
        <v>36851.30379635741</v>
      </c>
      <c r="S62" s="18">
        <f t="shared" si="7"/>
        <v>689618.06321532954</v>
      </c>
      <c r="T62" s="18">
        <f t="shared" si="8"/>
        <v>305.06043646125647</v>
      </c>
      <c r="U62" s="18">
        <f t="shared" si="9"/>
        <v>26859.108887821887</v>
      </c>
      <c r="V62" s="1"/>
      <c r="W62" s="1">
        <f t="shared" si="16"/>
        <v>60</v>
      </c>
      <c r="X62" s="3">
        <f t="shared" si="12"/>
        <v>0.94754533127420282</v>
      </c>
      <c r="Y62" s="3">
        <f t="shared" si="13"/>
        <v>0.94754533127420282</v>
      </c>
      <c r="Z62" s="3">
        <f t="shared" si="14"/>
        <v>0</v>
      </c>
      <c r="AA62" s="3">
        <f t="shared" si="17"/>
        <v>2.0562421856794872E-2</v>
      </c>
      <c r="AC62" s="2"/>
    </row>
    <row r="63" spans="1:29" x14ac:dyDescent="0.2">
      <c r="A63" s="13"/>
      <c r="B63" s="28"/>
      <c r="C63" s="22"/>
      <c r="D63" s="1"/>
      <c r="E63" s="1"/>
      <c r="F63" s="1"/>
      <c r="G63" s="1"/>
      <c r="H63" s="1"/>
      <c r="I63" s="1"/>
      <c r="J63" s="1"/>
      <c r="L63">
        <v>61</v>
      </c>
      <c r="M63" s="2">
        <v>9.0200000000000002E-3</v>
      </c>
      <c r="N63" s="1">
        <f t="shared" si="11"/>
        <v>89284.935338022275</v>
      </c>
      <c r="O63" s="1">
        <f t="shared" si="3"/>
        <v>805.35011674896089</v>
      </c>
      <c r="P63" s="2">
        <f t="shared" si="4"/>
        <v>0.40324725785207632</v>
      </c>
      <c r="Q63" s="2">
        <f t="shared" si="5"/>
        <v>0.40025650761344989</v>
      </c>
      <c r="R63" s="1">
        <f t="shared" si="6"/>
        <v>36003.905342557431</v>
      </c>
      <c r="S63" s="1">
        <f t="shared" si="7"/>
        <v>652766.75941897219</v>
      </c>
      <c r="T63" s="1">
        <f t="shared" si="8"/>
        <v>322.34662513602319</v>
      </c>
      <c r="U63" s="1">
        <f t="shared" si="9"/>
        <v>26554.048451360632</v>
      </c>
      <c r="V63" s="1"/>
      <c r="W63" s="1">
        <f t="shared" si="16"/>
        <v>61</v>
      </c>
      <c r="X63" s="3">
        <f t="shared" si="12"/>
        <v>0.95179172741876605</v>
      </c>
      <c r="Y63" s="3">
        <f t="shared" si="13"/>
        <v>0.95179172741876605</v>
      </c>
      <c r="Z63" s="3">
        <f t="shared" si="14"/>
        <v>0</v>
      </c>
      <c r="AA63" s="3">
        <f t="shared" si="17"/>
        <v>2.0562421856794872E-2</v>
      </c>
      <c r="AC63" s="2"/>
    </row>
    <row r="64" spans="1:29" x14ac:dyDescent="0.2">
      <c r="A64" s="13"/>
      <c r="B64" s="28"/>
      <c r="C64" s="22"/>
      <c r="D64" s="1"/>
      <c r="E64" s="1"/>
      <c r="F64" s="1"/>
      <c r="G64" s="1"/>
      <c r="H64" s="1"/>
      <c r="I64" s="1"/>
      <c r="J64" s="1"/>
      <c r="L64">
        <v>62</v>
      </c>
      <c r="M64" s="2">
        <v>9.8099999999999993E-3</v>
      </c>
      <c r="N64" s="1">
        <f t="shared" si="11"/>
        <v>88479.585221273315</v>
      </c>
      <c r="O64" s="1">
        <f t="shared" si="3"/>
        <v>867.98473102069113</v>
      </c>
      <c r="P64" s="2">
        <f t="shared" si="4"/>
        <v>0.3972879387705186</v>
      </c>
      <c r="Q64" s="2">
        <f t="shared" si="5"/>
        <v>0.39434138681128073</v>
      </c>
      <c r="R64" s="1">
        <f t="shared" si="6"/>
        <v>35151.872035830114</v>
      </c>
      <c r="S64" s="1">
        <f t="shared" si="7"/>
        <v>616762.85407641472</v>
      </c>
      <c r="T64" s="1">
        <f t="shared" si="8"/>
        <v>342.28230256171582</v>
      </c>
      <c r="U64" s="1">
        <f t="shared" si="9"/>
        <v>26231.701826224609</v>
      </c>
      <c r="V64" s="1"/>
      <c r="W64" s="1">
        <f t="shared" si="16"/>
        <v>62</v>
      </c>
      <c r="X64" s="3">
        <f t="shared" si="12"/>
        <v>0.95577589138410601</v>
      </c>
      <c r="Y64" s="3">
        <f t="shared" si="13"/>
        <v>0.95577589138410601</v>
      </c>
      <c r="Z64" s="3">
        <f t="shared" si="14"/>
        <v>0</v>
      </c>
      <c r="AA64" s="3">
        <f t="shared" si="17"/>
        <v>2.0562421856794872E-2</v>
      </c>
      <c r="AC64" s="2"/>
    </row>
    <row r="65" spans="1:29" x14ac:dyDescent="0.2">
      <c r="A65" s="13"/>
      <c r="B65" s="28"/>
      <c r="C65" s="22"/>
      <c r="D65" s="1"/>
      <c r="E65" s="1"/>
      <c r="F65" s="1"/>
      <c r="G65" s="1"/>
      <c r="H65" s="1"/>
      <c r="I65" s="1"/>
      <c r="J65" s="1"/>
      <c r="L65">
        <v>63</v>
      </c>
      <c r="M65" s="2">
        <v>1.072E-2</v>
      </c>
      <c r="N65" s="1">
        <f t="shared" si="11"/>
        <v>87611.600490252618</v>
      </c>
      <c r="O65" s="1">
        <f t="shared" si="3"/>
        <v>939.19635725550813</v>
      </c>
      <c r="P65" s="2">
        <f t="shared" si="4"/>
        <v>0.39141668844386079</v>
      </c>
      <c r="Q65" s="2">
        <f t="shared" si="5"/>
        <v>0.38851368158746874</v>
      </c>
      <c r="R65" s="1">
        <f t="shared" si="6"/>
        <v>34292.642533161212</v>
      </c>
      <c r="S65" s="1">
        <f t="shared" si="7"/>
        <v>581610.98204058455</v>
      </c>
      <c r="T65" s="1">
        <f t="shared" si="8"/>
        <v>364.89063449087701</v>
      </c>
      <c r="U65" s="1">
        <f t="shared" si="9"/>
        <v>25889.419523662895</v>
      </c>
      <c r="V65" s="1"/>
      <c r="W65" s="1">
        <f t="shared" si="16"/>
        <v>63</v>
      </c>
      <c r="X65" s="3">
        <f t="shared" si="12"/>
        <v>0.95950203451319571</v>
      </c>
      <c r="Y65" s="3">
        <f t="shared" si="13"/>
        <v>0.95950203451319571</v>
      </c>
      <c r="Z65" s="3">
        <f t="shared" si="14"/>
        <v>0</v>
      </c>
      <c r="AA65" s="3">
        <f t="shared" si="17"/>
        <v>2.0562421856794872E-2</v>
      </c>
      <c r="AC65" s="2"/>
    </row>
    <row r="66" spans="1:29" x14ac:dyDescent="0.2">
      <c r="A66" s="13"/>
      <c r="B66" s="28"/>
      <c r="C66" s="22"/>
      <c r="D66" s="1"/>
      <c r="E66" s="1"/>
      <c r="F66" s="1"/>
      <c r="G66" s="1"/>
      <c r="H66" s="1"/>
      <c r="I66" s="1"/>
      <c r="J66" s="1"/>
      <c r="L66">
        <v>64</v>
      </c>
      <c r="M66" s="2">
        <v>1.18E-2</v>
      </c>
      <c r="N66" s="1">
        <f t="shared" si="11"/>
        <v>86672.404132997108</v>
      </c>
      <c r="O66" s="1">
        <f t="shared" ref="O66:O109" si="21">+N66*M66</f>
        <v>1022.7343687693658</v>
      </c>
      <c r="P66" s="2">
        <f t="shared" ref="P66:P109" si="22">+(1/(1+V$2))^L66</f>
        <v>0.38563220536340964</v>
      </c>
      <c r="Q66" s="2">
        <f t="shared" ref="Q66:Q109" si="23">+(1/(1+V$2))^(L66+0.5)</f>
        <v>0.38277210008617613</v>
      </c>
      <c r="R66" s="1">
        <f t="shared" ref="R66:R109" si="24">+P66*N66</f>
        <v>33423.670349956374</v>
      </c>
      <c r="S66" s="1">
        <f t="shared" ref="S66:S109" si="25">+R66+S67</f>
        <v>547318.33950742334</v>
      </c>
      <c r="T66" s="1">
        <f t="shared" ref="T66:T109" si="26">+Q66*O66</f>
        <v>391.47418216415986</v>
      </c>
      <c r="U66" s="1">
        <f t="shared" ref="U66:U109" si="27">+T66+U67</f>
        <v>25524.528889172019</v>
      </c>
      <c r="V66" s="1"/>
      <c r="W66" s="1">
        <f t="shared" si="16"/>
        <v>64</v>
      </c>
      <c r="X66" s="3">
        <f t="shared" si="12"/>
        <v>0.96297497432027535</v>
      </c>
      <c r="Y66" s="3">
        <f t="shared" si="13"/>
        <v>0.96297497432027535</v>
      </c>
      <c r="Z66" s="3">
        <f t="shared" si="14"/>
        <v>0</v>
      </c>
      <c r="AA66" s="3">
        <f t="shared" si="17"/>
        <v>2.0562421856794872E-2</v>
      </c>
      <c r="AC66" s="2"/>
    </row>
    <row r="67" spans="1:29" x14ac:dyDescent="0.2">
      <c r="A67" s="13"/>
      <c r="B67" s="28"/>
      <c r="C67" s="22"/>
      <c r="D67" s="1"/>
      <c r="E67" s="1"/>
      <c r="F67" s="1"/>
      <c r="G67" s="1"/>
      <c r="H67" s="1"/>
      <c r="I67" s="1"/>
      <c r="J67" s="1"/>
      <c r="L67">
        <v>65</v>
      </c>
      <c r="M67" s="2">
        <v>1.306E-2</v>
      </c>
      <c r="N67" s="1">
        <f t="shared" ref="N67:N109" si="28">+N66-O66</f>
        <v>85649.669764227743</v>
      </c>
      <c r="O67" s="1">
        <f t="shared" si="21"/>
        <v>1118.5846871208144</v>
      </c>
      <c r="P67" s="2">
        <f t="shared" si="22"/>
        <v>0.37993320725459084</v>
      </c>
      <c r="Q67" s="2">
        <f t="shared" si="23"/>
        <v>0.37711536954303071</v>
      </c>
      <c r="R67" s="1">
        <f t="shared" si="24"/>
        <v>32541.153733819603</v>
      </c>
      <c r="S67" s="1">
        <f t="shared" si="25"/>
        <v>513894.66915746703</v>
      </c>
      <c r="T67" s="1">
        <f t="shared" si="26"/>
        <v>421.83547764874129</v>
      </c>
      <c r="U67" s="1">
        <f t="shared" si="27"/>
        <v>25133.054707007861</v>
      </c>
      <c r="V67" s="1"/>
      <c r="W67" s="1">
        <f t="shared" si="16"/>
        <v>65</v>
      </c>
      <c r="X67" s="3">
        <f t="shared" ref="X67:X79" si="29">+Y67-AA67*Z67</f>
        <v>0.96620026865774145</v>
      </c>
      <c r="Y67" s="3">
        <f t="shared" ref="Y67:Y73" si="30">U97/R97</f>
        <v>0.96620026865774145</v>
      </c>
      <c r="Z67" s="3">
        <f t="shared" ref="Z67:Z79" si="31">MAX(0,(S97-S$62)/R97)</f>
        <v>0</v>
      </c>
      <c r="AA67" s="3">
        <f t="shared" si="17"/>
        <v>2.0562421856794872E-2</v>
      </c>
      <c r="AC67" s="2"/>
    </row>
    <row r="68" spans="1:29" x14ac:dyDescent="0.2">
      <c r="A68" s="13"/>
      <c r="B68" s="28"/>
      <c r="C68" s="22"/>
      <c r="D68" s="1"/>
      <c r="E68" s="1"/>
      <c r="F68" s="1"/>
      <c r="G68" s="1"/>
      <c r="H68" s="1"/>
      <c r="I68" s="1"/>
      <c r="J68" s="1"/>
      <c r="L68">
        <v>66</v>
      </c>
      <c r="M68" s="2">
        <v>1.452E-2</v>
      </c>
      <c r="N68" s="1">
        <f t="shared" si="28"/>
        <v>84531.085077106924</v>
      </c>
      <c r="O68" s="1">
        <f t="shared" si="21"/>
        <v>1227.3913553195925</v>
      </c>
      <c r="P68" s="2">
        <f t="shared" si="22"/>
        <v>0.37431843079270033</v>
      </c>
      <c r="Q68" s="2">
        <f t="shared" si="23"/>
        <v>0.37154223600298597</v>
      </c>
      <c r="R68" s="1">
        <f t="shared" si="24"/>
        <v>31641.543119266913</v>
      </c>
      <c r="S68" s="1">
        <f t="shared" si="25"/>
        <v>481353.51542364742</v>
      </c>
      <c r="T68" s="1">
        <f t="shared" si="26"/>
        <v>456.02772860617688</v>
      </c>
      <c r="U68" s="1">
        <f t="shared" si="27"/>
        <v>24711.219229359118</v>
      </c>
      <c r="V68" s="1"/>
      <c r="W68" s="1">
        <f t="shared" ref="W68:W73" si="32">+W67+1</f>
        <v>66</v>
      </c>
      <c r="X68" s="3">
        <f t="shared" si="29"/>
        <v>0.96918491562258735</v>
      </c>
      <c r="Y68" s="3">
        <f t="shared" si="30"/>
        <v>0.96918491562258735</v>
      </c>
      <c r="Z68" s="3">
        <f t="shared" si="31"/>
        <v>0</v>
      </c>
      <c r="AA68" s="3">
        <f t="shared" ref="AA68:AA79" si="33">+AA67</f>
        <v>2.0562421856794872E-2</v>
      </c>
      <c r="AC68" s="2"/>
    </row>
    <row r="69" spans="1:29" x14ac:dyDescent="0.2">
      <c r="A69" s="13"/>
      <c r="B69" s="28"/>
      <c r="C69" s="22"/>
      <c r="D69" s="1"/>
      <c r="E69" s="1"/>
      <c r="F69" s="1"/>
      <c r="G69" s="1"/>
      <c r="H69" s="1"/>
      <c r="I69" s="1"/>
      <c r="J69" s="1"/>
      <c r="L69">
        <v>67</v>
      </c>
      <c r="M69" s="2">
        <v>1.6160000000000001E-2</v>
      </c>
      <c r="N69" s="1">
        <f t="shared" si="28"/>
        <v>83303.693721787335</v>
      </c>
      <c r="O69" s="1">
        <f t="shared" si="21"/>
        <v>1346.1876905440834</v>
      </c>
      <c r="P69" s="2">
        <f t="shared" si="22"/>
        <v>0.36878663132285755</v>
      </c>
      <c r="Q69" s="2">
        <f t="shared" si="23"/>
        <v>0.36605146404235084</v>
      </c>
      <c r="R69" s="1">
        <f t="shared" si="24"/>
        <v>30721.288584409031</v>
      </c>
      <c r="S69" s="1">
        <f t="shared" si="25"/>
        <v>449711.9723043805</v>
      </c>
      <c r="T69" s="1">
        <f t="shared" si="26"/>
        <v>492.77397499945283</v>
      </c>
      <c r="U69" s="1">
        <f t="shared" si="27"/>
        <v>24255.191500752942</v>
      </c>
      <c r="V69" s="1"/>
      <c r="W69" s="1">
        <f t="shared" si="32"/>
        <v>67</v>
      </c>
      <c r="X69" s="3">
        <f t="shared" si="29"/>
        <v>0.97193718464247936</v>
      </c>
      <c r="Y69" s="3">
        <f t="shared" si="30"/>
        <v>0.97193718464247936</v>
      </c>
      <c r="Z69" s="3">
        <f t="shared" si="31"/>
        <v>0</v>
      </c>
      <c r="AA69" s="3">
        <f t="shared" si="33"/>
        <v>2.0562421856794872E-2</v>
      </c>
      <c r="AC69" s="2"/>
    </row>
    <row r="70" spans="1:29" x14ac:dyDescent="0.2">
      <c r="A70" s="13"/>
      <c r="B70" s="28"/>
      <c r="C70" s="22"/>
      <c r="D70" s="1"/>
      <c r="E70" s="1"/>
      <c r="F70" s="1"/>
      <c r="G70" s="1"/>
      <c r="H70" s="1"/>
      <c r="I70" s="1"/>
      <c r="J70" s="1"/>
      <c r="L70">
        <v>68</v>
      </c>
      <c r="M70" s="2">
        <v>1.7940000000000001E-2</v>
      </c>
      <c r="N70" s="1">
        <f t="shared" si="28"/>
        <v>81957.506031243247</v>
      </c>
      <c r="O70" s="1">
        <f t="shared" si="21"/>
        <v>1470.317658200504</v>
      </c>
      <c r="P70" s="2">
        <f t="shared" si="22"/>
        <v>0.36333658258409612</v>
      </c>
      <c r="Q70" s="2">
        <f t="shared" si="23"/>
        <v>0.36064183649492693</v>
      </c>
      <c r="R70" s="1">
        <f t="shared" si="24"/>
        <v>29778.160158507369</v>
      </c>
      <c r="S70" s="1">
        <f t="shared" si="25"/>
        <v>418990.68371997145</v>
      </c>
      <c r="T70" s="1">
        <f t="shared" si="26"/>
        <v>530.25806048435004</v>
      </c>
      <c r="U70" s="1">
        <f t="shared" si="27"/>
        <v>23762.417525753488</v>
      </c>
      <c r="V70" s="1"/>
      <c r="W70" s="1">
        <f t="shared" si="32"/>
        <v>68</v>
      </c>
      <c r="X70" s="3">
        <f t="shared" si="29"/>
        <v>0.97446556079829461</v>
      </c>
      <c r="Y70" s="3">
        <f t="shared" si="30"/>
        <v>0.97446556079829461</v>
      </c>
      <c r="Z70" s="3">
        <f t="shared" si="31"/>
        <v>0</v>
      </c>
      <c r="AA70" s="3">
        <f t="shared" si="33"/>
        <v>2.0562421856794872E-2</v>
      </c>
      <c r="AC70" s="2"/>
    </row>
    <row r="71" spans="1:29" x14ac:dyDescent="0.2">
      <c r="A71" s="13"/>
      <c r="B71" s="28"/>
      <c r="C71" s="22"/>
      <c r="D71" s="1"/>
      <c r="E71" s="1"/>
      <c r="F71" s="1"/>
      <c r="G71" s="1"/>
      <c r="H71" s="1"/>
      <c r="I71" s="1"/>
      <c r="J71" s="1"/>
      <c r="L71">
        <v>69</v>
      </c>
      <c r="M71" s="2">
        <v>1.9859999999999999E-2</v>
      </c>
      <c r="N71" s="1">
        <f t="shared" si="28"/>
        <v>80487.188373042736</v>
      </c>
      <c r="O71" s="1">
        <f t="shared" si="21"/>
        <v>1598.4755610886286</v>
      </c>
      <c r="P71" s="2">
        <f t="shared" si="22"/>
        <v>0.35796707643753317</v>
      </c>
      <c r="Q71" s="2">
        <f t="shared" si="23"/>
        <v>0.35531215418219403</v>
      </c>
      <c r="R71" s="1">
        <f t="shared" si="24"/>
        <v>28811.763512575119</v>
      </c>
      <c r="S71" s="1">
        <f t="shared" si="25"/>
        <v>389212.5235614641</v>
      </c>
      <c r="T71" s="1">
        <f t="shared" si="26"/>
        <v>567.95779501799188</v>
      </c>
      <c r="U71" s="1">
        <f t="shared" si="27"/>
        <v>23232.159465269138</v>
      </c>
      <c r="V71" s="1"/>
      <c r="W71" s="1">
        <f t="shared" si="32"/>
        <v>69</v>
      </c>
      <c r="X71" s="3">
        <f t="shared" si="29"/>
        <v>0.97677936968486534</v>
      </c>
      <c r="Y71" s="3">
        <f t="shared" si="30"/>
        <v>0.97677936968486534</v>
      </c>
      <c r="Z71" s="3">
        <f t="shared" si="31"/>
        <v>0</v>
      </c>
      <c r="AA71" s="3">
        <f t="shared" si="33"/>
        <v>2.0562421856794872E-2</v>
      </c>
      <c r="AC71" s="2"/>
    </row>
    <row r="72" spans="1:29" x14ac:dyDescent="0.2">
      <c r="A72" s="13"/>
      <c r="B72" s="28"/>
      <c r="C72" s="22"/>
      <c r="D72" s="1"/>
      <c r="E72" s="1"/>
      <c r="F72" s="1"/>
      <c r="G72" s="1"/>
      <c r="H72" s="1"/>
      <c r="I72" s="1"/>
      <c r="J72" s="1"/>
      <c r="L72">
        <v>70</v>
      </c>
      <c r="M72" s="2">
        <v>2.1930000000000002E-2</v>
      </c>
      <c r="N72" s="1">
        <f t="shared" si="28"/>
        <v>78888.712811954101</v>
      </c>
      <c r="O72" s="1">
        <f t="shared" si="21"/>
        <v>1730.0294719661536</v>
      </c>
      <c r="P72" s="2">
        <f t="shared" si="22"/>
        <v>0.35267692259855493</v>
      </c>
      <c r="Q72" s="2">
        <f t="shared" si="23"/>
        <v>0.35006123564748187</v>
      </c>
      <c r="R72" s="1">
        <f t="shared" si="24"/>
        <v>27822.228462281164</v>
      </c>
      <c r="S72" s="1">
        <f t="shared" si="25"/>
        <v>360400.76004888897</v>
      </c>
      <c r="T72" s="1">
        <f t="shared" si="26"/>
        <v>605.61625466303235</v>
      </c>
      <c r="U72" s="1">
        <f t="shared" si="27"/>
        <v>22664.201670251146</v>
      </c>
      <c r="V72" s="1"/>
      <c r="W72" s="1">
        <f t="shared" si="32"/>
        <v>70</v>
      </c>
      <c r="X72" s="3">
        <f t="shared" si="29"/>
        <v>0.9788886489299653</v>
      </c>
      <c r="Y72" s="3">
        <f t="shared" si="30"/>
        <v>0.9788886489299653</v>
      </c>
      <c r="Z72" s="3">
        <f t="shared" si="31"/>
        <v>0</v>
      </c>
      <c r="AA72" s="3">
        <f t="shared" si="33"/>
        <v>2.0562421856794872E-2</v>
      </c>
      <c r="AC72" s="2"/>
    </row>
    <row r="73" spans="1:29" x14ac:dyDescent="0.2">
      <c r="A73" s="13"/>
      <c r="B73" s="28"/>
      <c r="C73" s="22"/>
      <c r="D73" s="1"/>
      <c r="E73" s="1"/>
      <c r="F73" s="1"/>
      <c r="G73" s="1"/>
      <c r="H73" s="1"/>
      <c r="I73" s="1"/>
      <c r="J73" s="1"/>
      <c r="L73">
        <v>71</v>
      </c>
      <c r="M73" s="2">
        <v>2.4150000000000001E-2</v>
      </c>
      <c r="N73" s="1">
        <f t="shared" si="28"/>
        <v>77158.683339987954</v>
      </c>
      <c r="O73" s="1">
        <f t="shared" si="21"/>
        <v>1863.3822026607093</v>
      </c>
      <c r="P73" s="2">
        <f t="shared" si="22"/>
        <v>0.34746494837296055</v>
      </c>
      <c r="Q73" s="2">
        <f t="shared" si="23"/>
        <v>0.34488791689407083</v>
      </c>
      <c r="R73" s="1">
        <f t="shared" si="24"/>
        <v>26809.937923254525</v>
      </c>
      <c r="S73" s="1">
        <f t="shared" si="25"/>
        <v>332578.5315866078</v>
      </c>
      <c r="T73" s="1">
        <f t="shared" si="26"/>
        <v>642.65800625313739</v>
      </c>
      <c r="U73" s="1">
        <f t="shared" si="27"/>
        <v>22058.585415588113</v>
      </c>
      <c r="V73" s="1"/>
      <c r="W73" s="1">
        <f t="shared" si="32"/>
        <v>71</v>
      </c>
      <c r="X73" s="3">
        <f t="shared" si="29"/>
        <v>0.9808041920391618</v>
      </c>
      <c r="Y73" s="3">
        <f t="shared" si="30"/>
        <v>0.9808041920391618</v>
      </c>
      <c r="Z73" s="3">
        <f t="shared" si="31"/>
        <v>0</v>
      </c>
      <c r="AA73" s="3">
        <f t="shared" si="33"/>
        <v>2.0562421856794872E-2</v>
      </c>
      <c r="AC73" s="2"/>
    </row>
    <row r="74" spans="1:29" x14ac:dyDescent="0.2">
      <c r="A74" s="13"/>
      <c r="B74" s="28"/>
      <c r="C74" s="22"/>
      <c r="D74" s="1"/>
      <c r="E74" s="1"/>
      <c r="F74" s="1"/>
      <c r="G74" s="1"/>
      <c r="H74" s="1"/>
      <c r="I74" s="1"/>
      <c r="J74" s="1"/>
      <c r="L74">
        <v>72</v>
      </c>
      <c r="M74" s="2">
        <v>2.657E-2</v>
      </c>
      <c r="N74" s="1">
        <f t="shared" si="28"/>
        <v>75295.301137327246</v>
      </c>
      <c r="O74" s="1">
        <f t="shared" si="21"/>
        <v>2000.5961512187848</v>
      </c>
      <c r="P74" s="2">
        <f t="shared" si="22"/>
        <v>0.34232999839700551</v>
      </c>
      <c r="Q74" s="2">
        <f t="shared" si="23"/>
        <v>0.33979105112716346</v>
      </c>
      <c r="R74" s="1">
        <f t="shared" si="24"/>
        <v>25775.840317643284</v>
      </c>
      <c r="S74" s="1">
        <f t="shared" si="25"/>
        <v>305768.5936633533</v>
      </c>
      <c r="T74" s="1">
        <f t="shared" si="26"/>
        <v>679.7846691035885</v>
      </c>
      <c r="U74" s="1">
        <f t="shared" si="27"/>
        <v>21415.927409334978</v>
      </c>
      <c r="V74" s="1"/>
      <c r="W74" s="1">
        <f t="shared" ref="W74:W79" si="34">+W73+1</f>
        <v>72</v>
      </c>
      <c r="X74" s="3">
        <f t="shared" si="29"/>
        <v>0.98253917386048661</v>
      </c>
      <c r="Y74" s="3">
        <f t="shared" ref="Y74:Y79" si="35">U104/R104</f>
        <v>0.98253917386048661</v>
      </c>
      <c r="Z74" s="3">
        <f t="shared" si="31"/>
        <v>0</v>
      </c>
      <c r="AA74" s="3">
        <f t="shared" si="33"/>
        <v>2.0562421856794872E-2</v>
      </c>
      <c r="AC74" s="2"/>
    </row>
    <row r="75" spans="1:29" x14ac:dyDescent="0.2">
      <c r="A75" s="13"/>
      <c r="B75" s="28"/>
      <c r="C75" s="22"/>
      <c r="D75" s="1"/>
      <c r="E75" s="1"/>
      <c r="F75" s="1"/>
      <c r="G75" s="1"/>
      <c r="H75" s="1"/>
      <c r="I75" s="1"/>
      <c r="J75" s="1"/>
      <c r="L75">
        <v>73</v>
      </c>
      <c r="M75" s="2">
        <v>2.9229999999999999E-2</v>
      </c>
      <c r="N75" s="1">
        <f t="shared" si="28"/>
        <v>73294.704986108467</v>
      </c>
      <c r="O75" s="1">
        <f t="shared" si="21"/>
        <v>2142.4042267439504</v>
      </c>
      <c r="P75" s="2">
        <f t="shared" si="22"/>
        <v>0.33727093438128625</v>
      </c>
      <c r="Q75" s="2">
        <f t="shared" si="23"/>
        <v>0.33476950849966847</v>
      </c>
      <c r="R75" s="1">
        <f t="shared" si="24"/>
        <v>24720.173635865522</v>
      </c>
      <c r="S75" s="1">
        <f t="shared" si="25"/>
        <v>279992.75334570999</v>
      </c>
      <c r="T75" s="1">
        <f t="shared" si="26"/>
        <v>717.21160999468452</v>
      </c>
      <c r="U75" s="1">
        <f t="shared" si="27"/>
        <v>20736.142740231389</v>
      </c>
      <c r="V75" s="1"/>
      <c r="W75" s="1">
        <f t="shared" si="34"/>
        <v>73</v>
      </c>
      <c r="X75" s="3">
        <f t="shared" si="29"/>
        <v>0.98411143112629318</v>
      </c>
      <c r="Y75" s="3">
        <f t="shared" si="35"/>
        <v>0.98411143112629318</v>
      </c>
      <c r="Z75" s="3">
        <f t="shared" si="31"/>
        <v>0</v>
      </c>
      <c r="AA75" s="3">
        <f t="shared" si="33"/>
        <v>2.0562421856794872E-2</v>
      </c>
      <c r="AC75" s="2"/>
    </row>
    <row r="76" spans="1:29" x14ac:dyDescent="0.2">
      <c r="A76" s="13"/>
      <c r="B76" s="28"/>
      <c r="C76" s="22"/>
      <c r="D76" s="1"/>
      <c r="E76" s="1"/>
      <c r="F76" s="1"/>
      <c r="G76" s="1"/>
      <c r="H76" s="1"/>
      <c r="I76" s="1"/>
      <c r="J76" s="1"/>
      <c r="L76">
        <v>74</v>
      </c>
      <c r="M76" s="2">
        <v>3.2230000000000002E-2</v>
      </c>
      <c r="N76" s="1">
        <f t="shared" si="28"/>
        <v>71152.300759364516</v>
      </c>
      <c r="O76" s="1">
        <f t="shared" si="21"/>
        <v>2293.2386534743187</v>
      </c>
      <c r="P76" s="2">
        <f t="shared" si="22"/>
        <v>0.33228663485841009</v>
      </c>
      <c r="Q76" s="2">
        <f t="shared" si="23"/>
        <v>0.32982217586174239</v>
      </c>
      <c r="R76" s="1">
        <f t="shared" si="24"/>
        <v>23642.95858176273</v>
      </c>
      <c r="S76" s="1">
        <f t="shared" si="25"/>
        <v>255272.57970984449</v>
      </c>
      <c r="T76" s="1">
        <f t="shared" si="26"/>
        <v>756.36096245915201</v>
      </c>
      <c r="U76" s="1">
        <f t="shared" si="27"/>
        <v>20018.931130236706</v>
      </c>
      <c r="V76" s="1"/>
      <c r="W76" s="1">
        <f t="shared" si="34"/>
        <v>74</v>
      </c>
      <c r="X76" s="3">
        <f t="shared" si="29"/>
        <v>0.98555770953846444</v>
      </c>
      <c r="Y76" s="3">
        <f t="shared" si="35"/>
        <v>0.98555770953846444</v>
      </c>
      <c r="Z76" s="3">
        <f t="shared" si="31"/>
        <v>0</v>
      </c>
      <c r="AA76" s="3">
        <f t="shared" si="33"/>
        <v>2.0562421856794872E-2</v>
      </c>
      <c r="AC76" s="2"/>
    </row>
    <row r="77" spans="1:29" x14ac:dyDescent="0.2">
      <c r="A77" s="13"/>
      <c r="B77" s="28"/>
      <c r="C77" s="22"/>
      <c r="D77" s="1"/>
      <c r="E77" s="1"/>
      <c r="F77" s="1"/>
      <c r="G77" s="1"/>
      <c r="H77" s="1"/>
      <c r="I77" s="1"/>
      <c r="J77" s="1"/>
      <c r="L77">
        <v>75</v>
      </c>
      <c r="M77" s="2">
        <v>3.5680000000000003E-2</v>
      </c>
      <c r="N77" s="1">
        <f t="shared" si="28"/>
        <v>68859.062105890203</v>
      </c>
      <c r="O77" s="1">
        <f t="shared" si="21"/>
        <v>2456.8913359381627</v>
      </c>
      <c r="P77" s="2">
        <f t="shared" si="22"/>
        <v>0.32737599493439423</v>
      </c>
      <c r="Q77" s="2">
        <f t="shared" si="23"/>
        <v>0.32494795651403197</v>
      </c>
      <c r="R77" s="1">
        <f t="shared" si="24"/>
        <v>22542.803967165048</v>
      </c>
      <c r="S77" s="1">
        <f t="shared" si="25"/>
        <v>231629.62112808175</v>
      </c>
      <c r="T77" s="1">
        <f t="shared" si="26"/>
        <v>798.36181899013604</v>
      </c>
      <c r="U77" s="1">
        <f t="shared" si="27"/>
        <v>19262.570167777554</v>
      </c>
      <c r="V77" s="1"/>
      <c r="W77" s="1">
        <f t="shared" si="34"/>
        <v>75</v>
      </c>
      <c r="X77" s="3">
        <f t="shared" si="29"/>
        <v>0.98698067938579803</v>
      </c>
      <c r="Y77" s="3">
        <f t="shared" si="35"/>
        <v>0.98698067938579803</v>
      </c>
      <c r="Z77" s="3">
        <f t="shared" si="31"/>
        <v>0</v>
      </c>
      <c r="AA77" s="3">
        <f t="shared" si="33"/>
        <v>2.0562421856794872E-2</v>
      </c>
      <c r="AC77" s="2"/>
    </row>
    <row r="78" spans="1:29" x14ac:dyDescent="0.2">
      <c r="A78" s="13"/>
      <c r="B78" s="28"/>
      <c r="C78" s="22"/>
      <c r="D78" s="1"/>
      <c r="E78" s="1"/>
      <c r="F78" s="1"/>
      <c r="G78" s="1"/>
      <c r="H78" s="1"/>
      <c r="I78" s="1"/>
      <c r="J78" s="1"/>
      <c r="L78">
        <v>76</v>
      </c>
      <c r="M78" s="2">
        <v>3.9609999999999999E-2</v>
      </c>
      <c r="N78" s="1">
        <f t="shared" si="28"/>
        <v>66402.170769952034</v>
      </c>
      <c r="O78" s="1">
        <f t="shared" si="21"/>
        <v>2630.1899841978002</v>
      </c>
      <c r="P78" s="2">
        <f t="shared" si="22"/>
        <v>0.32253792604373821</v>
      </c>
      <c r="Q78" s="2">
        <f t="shared" si="23"/>
        <v>0.32014576996456351</v>
      </c>
      <c r="R78" s="1">
        <f t="shared" si="24"/>
        <v>21417.218444942464</v>
      </c>
      <c r="S78" s="1">
        <f t="shared" si="25"/>
        <v>209086.81716091672</v>
      </c>
      <c r="T78" s="1">
        <f t="shared" si="26"/>
        <v>842.04419764408783</v>
      </c>
      <c r="U78" s="1">
        <f t="shared" si="27"/>
        <v>18464.208348787419</v>
      </c>
      <c r="V78" s="1"/>
      <c r="W78" s="1">
        <f t="shared" si="34"/>
        <v>76</v>
      </c>
      <c r="X78" s="3">
        <f t="shared" si="29"/>
        <v>0.98875846543399293</v>
      </c>
      <c r="Y78" s="3">
        <f t="shared" si="35"/>
        <v>0.98875846543399293</v>
      </c>
      <c r="Z78" s="3">
        <f t="shared" si="31"/>
        <v>0</v>
      </c>
      <c r="AA78" s="3">
        <f t="shared" si="33"/>
        <v>2.0562421856794872E-2</v>
      </c>
      <c r="AC78" s="2"/>
    </row>
    <row r="79" spans="1:29" x14ac:dyDescent="0.2">
      <c r="L79">
        <v>77</v>
      </c>
      <c r="M79" s="2">
        <v>4.3999999999999997E-2</v>
      </c>
      <c r="N79" s="1">
        <f t="shared" si="28"/>
        <v>63771.980785754233</v>
      </c>
      <c r="O79" s="1">
        <f t="shared" si="21"/>
        <v>2805.9671545731862</v>
      </c>
      <c r="P79" s="2">
        <f t="shared" si="22"/>
        <v>0.31777135570811649</v>
      </c>
      <c r="Q79" s="2">
        <f t="shared" si="23"/>
        <v>0.31541455168922522</v>
      </c>
      <c r="R79" s="1">
        <f t="shared" si="24"/>
        <v>20264.908790481077</v>
      </c>
      <c r="S79" s="1">
        <f t="shared" si="25"/>
        <v>187669.59871597425</v>
      </c>
      <c r="T79" s="1">
        <f t="shared" si="26"/>
        <v>885.04287211439248</v>
      </c>
      <c r="U79" s="1">
        <f t="shared" si="27"/>
        <v>17622.16415114333</v>
      </c>
      <c r="V79" s="1"/>
      <c r="W79" s="1">
        <f t="shared" si="34"/>
        <v>77</v>
      </c>
      <c r="X79" s="3">
        <f t="shared" si="29"/>
        <v>0.99258333397093268</v>
      </c>
      <c r="Y79" s="3">
        <f t="shared" si="35"/>
        <v>0.99258333397093268</v>
      </c>
      <c r="Z79" s="3">
        <f t="shared" si="31"/>
        <v>0</v>
      </c>
      <c r="AA79" s="3">
        <f t="shared" si="33"/>
        <v>2.0562421856794872E-2</v>
      </c>
      <c r="AC79" s="2"/>
    </row>
    <row r="80" spans="1:29" x14ac:dyDescent="0.2">
      <c r="L80">
        <v>78</v>
      </c>
      <c r="M80" s="2">
        <v>4.8770000000000001E-2</v>
      </c>
      <c r="N80" s="1">
        <f t="shared" si="28"/>
        <v>60966.013631181049</v>
      </c>
      <c r="O80" s="1">
        <f t="shared" si="21"/>
        <v>2973.3124847926997</v>
      </c>
      <c r="P80" s="2">
        <f t="shared" si="22"/>
        <v>0.31307522729863696</v>
      </c>
      <c r="Q80" s="2">
        <f t="shared" si="23"/>
        <v>0.31075325289578842</v>
      </c>
      <c r="R80" s="1">
        <f t="shared" si="24"/>
        <v>19086.948575073806</v>
      </c>
      <c r="S80" s="1">
        <f t="shared" si="25"/>
        <v>167404.68992549318</v>
      </c>
      <c r="T80" s="1">
        <f t="shared" si="26"/>
        <v>923.96652652499085</v>
      </c>
      <c r="U80" s="1">
        <f t="shared" si="27"/>
        <v>16737.121279028939</v>
      </c>
      <c r="V80" s="1"/>
      <c r="W80" s="1"/>
      <c r="X80" s="1"/>
      <c r="Y80" s="3"/>
      <c r="AC80" s="2"/>
    </row>
    <row r="81" spans="12:29" x14ac:dyDescent="0.2">
      <c r="L81">
        <v>79</v>
      </c>
      <c r="M81" s="2">
        <v>5.425E-2</v>
      </c>
      <c r="N81" s="1">
        <f t="shared" si="28"/>
        <v>57992.701146388346</v>
      </c>
      <c r="O81" s="1">
        <f t="shared" si="21"/>
        <v>3146.1040371915678</v>
      </c>
      <c r="P81" s="2">
        <f t="shared" si="22"/>
        <v>0.30844849980161287</v>
      </c>
      <c r="Q81" s="2">
        <f t="shared" si="23"/>
        <v>0.30616084029141721</v>
      </c>
      <c r="R81" s="1">
        <f t="shared" si="24"/>
        <v>17887.761668046762</v>
      </c>
      <c r="S81" s="1">
        <f t="shared" si="25"/>
        <v>148317.74135041938</v>
      </c>
      <c r="T81" s="1">
        <f t="shared" si="26"/>
        <v>963.21385567079051</v>
      </c>
      <c r="U81" s="1">
        <f t="shared" si="27"/>
        <v>15813.15475250395</v>
      </c>
      <c r="V81" s="1"/>
      <c r="W81" s="1"/>
      <c r="X81" s="1"/>
      <c r="Y81" s="3"/>
      <c r="AC81" s="2"/>
    </row>
    <row r="82" spans="12:29" x14ac:dyDescent="0.2">
      <c r="L82">
        <v>80</v>
      </c>
      <c r="M82" s="2">
        <v>6.0389999999999999E-2</v>
      </c>
      <c r="N82" s="1">
        <f t="shared" si="28"/>
        <v>54846.59710919678</v>
      </c>
      <c r="O82" s="1">
        <f t="shared" si="21"/>
        <v>3312.1859994243937</v>
      </c>
      <c r="P82" s="2">
        <f t="shared" si="22"/>
        <v>0.30389014758779592</v>
      </c>
      <c r="Q82" s="2">
        <f t="shared" si="23"/>
        <v>0.30163629585361301</v>
      </c>
      <c r="R82" s="1">
        <f t="shared" si="24"/>
        <v>16667.34049020219</v>
      </c>
      <c r="S82" s="1">
        <f t="shared" si="25"/>
        <v>130429.97968237262</v>
      </c>
      <c r="T82" s="1">
        <f t="shared" si="26"/>
        <v>999.07551604457126</v>
      </c>
      <c r="U82" s="1">
        <f t="shared" si="27"/>
        <v>14849.940896833159</v>
      </c>
      <c r="V82" s="1"/>
      <c r="W82" s="1"/>
      <c r="X82" s="1"/>
      <c r="Y82" s="3"/>
      <c r="AC82" s="2"/>
    </row>
    <row r="83" spans="12:29" x14ac:dyDescent="0.2">
      <c r="L83">
        <v>81</v>
      </c>
      <c r="M83" s="2">
        <v>6.7280000000000006E-2</v>
      </c>
      <c r="N83" s="1">
        <f t="shared" si="28"/>
        <v>51534.411109772387</v>
      </c>
      <c r="O83" s="1">
        <f t="shared" si="21"/>
        <v>3467.2351794654865</v>
      </c>
      <c r="P83" s="2">
        <f t="shared" si="22"/>
        <v>0.29939916018502061</v>
      </c>
      <c r="Q83" s="2">
        <f t="shared" si="23"/>
        <v>0.29717861660454492</v>
      </c>
      <c r="R83" s="1">
        <f t="shared" si="24"/>
        <v>15429.359406895448</v>
      </c>
      <c r="S83" s="1">
        <f t="shared" si="25"/>
        <v>113762.63919217043</v>
      </c>
      <c r="T83" s="1">
        <f t="shared" si="26"/>
        <v>1030.3881540761643</v>
      </c>
      <c r="U83" s="1">
        <f t="shared" si="27"/>
        <v>13850.865380788588</v>
      </c>
      <c r="V83" s="1"/>
      <c r="W83" s="1"/>
      <c r="X83" s="1"/>
      <c r="Y83" s="3"/>
      <c r="AC83" s="2"/>
    </row>
    <row r="84" spans="12:29" x14ac:dyDescent="0.2">
      <c r="L84">
        <v>82</v>
      </c>
      <c r="M84" s="2">
        <v>7.4999999999999997E-2</v>
      </c>
      <c r="N84" s="1">
        <f t="shared" si="28"/>
        <v>48067.175930306897</v>
      </c>
      <c r="O84" s="1">
        <f t="shared" si="21"/>
        <v>3605.038194773017</v>
      </c>
      <c r="P84" s="2">
        <f t="shared" si="22"/>
        <v>0.29497454205420753</v>
      </c>
      <c r="Q84" s="2">
        <f t="shared" si="23"/>
        <v>0.29278681438871423</v>
      </c>
      <c r="R84" s="1">
        <f t="shared" si="24"/>
        <v>14178.593207881304</v>
      </c>
      <c r="S84" s="1">
        <f t="shared" si="25"/>
        <v>98333.279785274994</v>
      </c>
      <c r="T84" s="1">
        <f t="shared" si="26"/>
        <v>1055.5076487972328</v>
      </c>
      <c r="U84" s="1">
        <f t="shared" si="27"/>
        <v>12820.477226712423</v>
      </c>
      <c r="V84" s="1"/>
      <c r="W84" s="1"/>
      <c r="X84" s="1"/>
      <c r="Y84" s="3"/>
      <c r="AC84" s="2"/>
    </row>
    <row r="85" spans="12:29" x14ac:dyDescent="0.2">
      <c r="L85">
        <v>83</v>
      </c>
      <c r="M85" s="2">
        <v>8.3640000000000006E-2</v>
      </c>
      <c r="N85" s="1">
        <f t="shared" si="28"/>
        <v>44462.137735533877</v>
      </c>
      <c r="O85" s="1">
        <f t="shared" si="21"/>
        <v>3718.8132002000539</v>
      </c>
      <c r="P85" s="2">
        <f t="shared" si="22"/>
        <v>0.29061531236867744</v>
      </c>
      <c r="Q85" s="2">
        <f t="shared" si="23"/>
        <v>0.28845991565390566</v>
      </c>
      <c r="R85" s="1">
        <f t="shared" si="24"/>
        <v>12921.378046591339</v>
      </c>
      <c r="S85" s="1">
        <f t="shared" si="25"/>
        <v>84154.686577393688</v>
      </c>
      <c r="T85" s="1">
        <f t="shared" si="26"/>
        <v>1072.7285420623386</v>
      </c>
      <c r="U85" s="1">
        <f t="shared" si="27"/>
        <v>11764.96957791519</v>
      </c>
      <c r="V85" s="1"/>
      <c r="W85" s="1"/>
      <c r="X85" s="1"/>
      <c r="Y85" s="3"/>
      <c r="AC85" s="2"/>
    </row>
    <row r="86" spans="12:29" x14ac:dyDescent="0.2">
      <c r="L86">
        <v>84</v>
      </c>
      <c r="M86" s="2">
        <v>9.3289999999999998E-2</v>
      </c>
      <c r="N86" s="1">
        <f t="shared" si="28"/>
        <v>40743.324535333821</v>
      </c>
      <c r="O86" s="1">
        <f t="shared" si="21"/>
        <v>3800.9447459012922</v>
      </c>
      <c r="P86" s="2">
        <f t="shared" si="22"/>
        <v>0.28632050479672655</v>
      </c>
      <c r="Q86" s="2">
        <f t="shared" si="23"/>
        <v>0.28419696123537513</v>
      </c>
      <c r="R86" s="1">
        <f t="shared" si="24"/>
        <v>11665.649248053634</v>
      </c>
      <c r="S86" s="1">
        <f t="shared" si="25"/>
        <v>71233.308530802344</v>
      </c>
      <c r="T86" s="1">
        <f t="shared" si="26"/>
        <v>1080.2169466087123</v>
      </c>
      <c r="U86" s="1">
        <f t="shared" si="27"/>
        <v>10692.24103585285</v>
      </c>
      <c r="V86" s="1"/>
      <c r="W86" s="1"/>
      <c r="X86" s="1"/>
      <c r="Y86" s="3"/>
      <c r="AC86" s="2"/>
    </row>
    <row r="87" spans="12:29" x14ac:dyDescent="0.2">
      <c r="L87">
        <v>85</v>
      </c>
      <c r="M87" s="2">
        <v>0.10407</v>
      </c>
      <c r="N87" s="1">
        <f t="shared" si="28"/>
        <v>36942.379789432525</v>
      </c>
      <c r="O87" s="1">
        <f t="shared" si="21"/>
        <v>3844.5934646862429</v>
      </c>
      <c r="P87" s="2">
        <f t="shared" si="22"/>
        <v>0.28208916728741534</v>
      </c>
      <c r="Q87" s="2">
        <f t="shared" si="23"/>
        <v>0.2799970061432267</v>
      </c>
      <c r="R87" s="1">
        <f t="shared" si="24"/>
        <v>10421.045152416464</v>
      </c>
      <c r="S87" s="1">
        <f t="shared" si="25"/>
        <v>59567.659282748704</v>
      </c>
      <c r="T87" s="1">
        <f t="shared" si="26"/>
        <v>1076.4746599499631</v>
      </c>
      <c r="U87" s="1">
        <f t="shared" si="27"/>
        <v>9612.0240892441379</v>
      </c>
      <c r="V87" s="1"/>
      <c r="W87" s="1"/>
      <c r="X87" s="1"/>
      <c r="Y87" s="3"/>
      <c r="AC87" s="2"/>
    </row>
    <row r="88" spans="12:29" x14ac:dyDescent="0.2">
      <c r="L88">
        <v>86</v>
      </c>
      <c r="M88" s="2">
        <v>0.11609</v>
      </c>
      <c r="N88" s="1">
        <f t="shared" si="28"/>
        <v>33097.786324746281</v>
      </c>
      <c r="O88" s="1">
        <f t="shared" si="21"/>
        <v>3842.3220144397956</v>
      </c>
      <c r="P88" s="2">
        <f t="shared" si="22"/>
        <v>0.27792036185952257</v>
      </c>
      <c r="Q88" s="2">
        <f t="shared" si="23"/>
        <v>0.27585911935293278</v>
      </c>
      <c r="R88" s="1">
        <f t="shared" si="24"/>
        <v>9198.5487521226441</v>
      </c>
      <c r="S88" s="1">
        <f t="shared" si="25"/>
        <v>49146.614130332244</v>
      </c>
      <c r="T88" s="1">
        <f t="shared" si="26"/>
        <v>1059.9395671737486</v>
      </c>
      <c r="U88" s="1">
        <f t="shared" si="27"/>
        <v>8535.5494292941748</v>
      </c>
      <c r="V88" s="1"/>
      <c r="W88" s="1"/>
      <c r="X88" s="1"/>
      <c r="Y88" s="3"/>
      <c r="AC88" s="2"/>
    </row>
    <row r="89" spans="12:29" x14ac:dyDescent="0.2">
      <c r="L89">
        <v>87</v>
      </c>
      <c r="M89" s="2">
        <v>0.12945999999999999</v>
      </c>
      <c r="N89" s="1">
        <f t="shared" si="28"/>
        <v>29255.464310306485</v>
      </c>
      <c r="O89" s="1">
        <f t="shared" si="21"/>
        <v>3787.4124096122773</v>
      </c>
      <c r="P89" s="2">
        <f t="shared" si="22"/>
        <v>0.27381316439361836</v>
      </c>
      <c r="Q89" s="2">
        <f t="shared" si="23"/>
        <v>0.27178238359894857</v>
      </c>
      <c r="R89" s="1">
        <f t="shared" si="24"/>
        <v>8010.5312586095843</v>
      </c>
      <c r="S89" s="1">
        <f t="shared" si="25"/>
        <v>39948.065378209598</v>
      </c>
      <c r="T89" s="1">
        <f t="shared" si="26"/>
        <v>1029.3519723566621</v>
      </c>
      <c r="U89" s="1">
        <f t="shared" si="27"/>
        <v>7475.6098621204255</v>
      </c>
      <c r="V89" s="1"/>
      <c r="W89" s="1"/>
      <c r="X89" s="1"/>
      <c r="Y89" s="3"/>
      <c r="AC89" s="2"/>
    </row>
    <row r="90" spans="12:29" x14ac:dyDescent="0.2">
      <c r="L90">
        <v>88</v>
      </c>
      <c r="M90" s="2">
        <v>0.14432</v>
      </c>
      <c r="N90" s="1">
        <f t="shared" si="28"/>
        <v>25468.051900694209</v>
      </c>
      <c r="O90" s="1">
        <f t="shared" si="21"/>
        <v>3675.5492503081882</v>
      </c>
      <c r="P90" s="2">
        <f t="shared" si="22"/>
        <v>0.2697666644272102</v>
      </c>
      <c r="Q90" s="2">
        <f t="shared" si="23"/>
        <v>0.267765895171378</v>
      </c>
      <c r="R90" s="1">
        <f t="shared" si="24"/>
        <v>6870.4314107093478</v>
      </c>
      <c r="S90" s="1">
        <f t="shared" si="25"/>
        <v>31937.534119600012</v>
      </c>
      <c r="T90" s="1">
        <f t="shared" si="26"/>
        <v>984.18673525525935</v>
      </c>
      <c r="U90" s="1">
        <f t="shared" si="27"/>
        <v>6446.2578897637632</v>
      </c>
      <c r="V90" s="1"/>
      <c r="W90" s="1"/>
      <c r="X90" s="1"/>
      <c r="Y90" s="3"/>
      <c r="AC90" s="2"/>
    </row>
    <row r="91" spans="12:29" x14ac:dyDescent="0.2">
      <c r="L91">
        <v>89</v>
      </c>
      <c r="M91" s="2">
        <v>0.16078999999999999</v>
      </c>
      <c r="N91" s="1">
        <f t="shared" si="28"/>
        <v>21792.502650386021</v>
      </c>
      <c r="O91" s="1">
        <f t="shared" si="21"/>
        <v>3504.0165011555682</v>
      </c>
      <c r="P91" s="2">
        <f t="shared" si="22"/>
        <v>0.2657799649529165</v>
      </c>
      <c r="Q91" s="2">
        <f t="shared" si="23"/>
        <v>0.26380876371564332</v>
      </c>
      <c r="R91" s="1">
        <f t="shared" si="24"/>
        <v>5792.0105906559365</v>
      </c>
      <c r="S91" s="1">
        <f t="shared" si="25"/>
        <v>25067.102708890663</v>
      </c>
      <c r="T91" s="1">
        <f t="shared" si="26"/>
        <v>924.39026120906453</v>
      </c>
      <c r="U91" s="1">
        <f t="shared" si="27"/>
        <v>5462.0711545085042</v>
      </c>
      <c r="V91" s="1"/>
      <c r="W91" s="1"/>
      <c r="X91" s="1"/>
      <c r="Y91" s="3"/>
      <c r="AC91" s="2"/>
    </row>
    <row r="92" spans="12:29" x14ac:dyDescent="0.2">
      <c r="L92">
        <v>90</v>
      </c>
      <c r="M92" s="2">
        <v>0.17899999999999999</v>
      </c>
      <c r="N92" s="1">
        <f t="shared" si="28"/>
        <v>18288.486149230452</v>
      </c>
      <c r="O92" s="1">
        <f t="shared" si="21"/>
        <v>3273.6390207122508</v>
      </c>
      <c r="P92" s="2">
        <f t="shared" si="22"/>
        <v>0.26185218221962214</v>
      </c>
      <c r="Q92" s="2">
        <f t="shared" si="23"/>
        <v>0.2599101120351166</v>
      </c>
      <c r="R92" s="1">
        <f t="shared" si="24"/>
        <v>4788.8800076693278</v>
      </c>
      <c r="S92" s="1">
        <f t="shared" si="25"/>
        <v>19275.092118234727</v>
      </c>
      <c r="T92" s="1">
        <f t="shared" si="26"/>
        <v>850.85188463585052</v>
      </c>
      <c r="U92" s="1">
        <f t="shared" si="27"/>
        <v>4537.68089329944</v>
      </c>
      <c r="V92" s="1"/>
      <c r="W92" s="1"/>
      <c r="X92" s="1"/>
      <c r="Y92" s="3"/>
      <c r="AC92" s="2"/>
    </row>
    <row r="93" spans="12:29" x14ac:dyDescent="0.2">
      <c r="L93">
        <v>91</v>
      </c>
      <c r="M93" s="2">
        <v>0.1991</v>
      </c>
      <c r="N93" s="1">
        <f t="shared" si="28"/>
        <v>15014.8471285182</v>
      </c>
      <c r="O93" s="1">
        <f t="shared" si="21"/>
        <v>2989.4560632879738</v>
      </c>
      <c r="P93" s="2">
        <f t="shared" si="22"/>
        <v>0.25798244553657357</v>
      </c>
      <c r="Q93" s="2">
        <f t="shared" si="23"/>
        <v>0.25606907589666666</v>
      </c>
      <c r="R93" s="1">
        <f t="shared" si="24"/>
        <v>3873.5669815729248</v>
      </c>
      <c r="S93" s="1">
        <f t="shared" si="25"/>
        <v>14486.212110565399</v>
      </c>
      <c r="T93" s="1">
        <f t="shared" si="26"/>
        <v>765.50725155983855</v>
      </c>
      <c r="U93" s="1">
        <f t="shared" si="27"/>
        <v>3686.8290086635898</v>
      </c>
      <c r="V93" s="1"/>
      <c r="W93" s="1"/>
      <c r="X93" s="1"/>
      <c r="Y93" s="3"/>
      <c r="AC93" s="2"/>
    </row>
    <row r="94" spans="12:29" x14ac:dyDescent="0.2">
      <c r="L94">
        <v>92</v>
      </c>
      <c r="M94" s="2">
        <v>0.22119</v>
      </c>
      <c r="N94" s="1">
        <f t="shared" si="28"/>
        <v>12025.391065230226</v>
      </c>
      <c r="O94" s="1">
        <f t="shared" si="21"/>
        <v>2659.8962497182738</v>
      </c>
      <c r="P94" s="2">
        <f t="shared" si="22"/>
        <v>0.25416989708036813</v>
      </c>
      <c r="Q94" s="2">
        <f t="shared" si="23"/>
        <v>0.25228480383908047</v>
      </c>
      <c r="R94" s="1">
        <f t="shared" si="24"/>
        <v>3056.4924094007451</v>
      </c>
      <c r="S94" s="1">
        <f t="shared" si="25"/>
        <v>10612.645128992473</v>
      </c>
      <c r="T94" s="1">
        <f t="shared" si="26"/>
        <v>671.05140359248048</v>
      </c>
      <c r="U94" s="1">
        <f t="shared" si="27"/>
        <v>2921.3217571037512</v>
      </c>
      <c r="V94" s="1"/>
      <c r="W94" s="1"/>
      <c r="X94" s="1"/>
      <c r="Y94" s="3"/>
      <c r="AC94" s="2"/>
    </row>
    <row r="95" spans="12:29" x14ac:dyDescent="0.2">
      <c r="L95">
        <v>93</v>
      </c>
      <c r="M95" s="2">
        <v>0.24540000000000001</v>
      </c>
      <c r="N95" s="1">
        <f t="shared" si="28"/>
        <v>9365.4948155119528</v>
      </c>
      <c r="O95" s="1">
        <f t="shared" si="21"/>
        <v>2298.2924277266334</v>
      </c>
      <c r="P95" s="2">
        <f t="shared" si="22"/>
        <v>0.25041369170479616</v>
      </c>
      <c r="Q95" s="2">
        <f t="shared" si="23"/>
        <v>0.2485564569843158</v>
      </c>
      <c r="R95" s="1">
        <f t="shared" si="24"/>
        <v>2345.2481313944768</v>
      </c>
      <c r="S95" s="1">
        <f t="shared" si="25"/>
        <v>7556.1527195917279</v>
      </c>
      <c r="T95" s="1">
        <f t="shared" si="26"/>
        <v>571.25542294961372</v>
      </c>
      <c r="U95" s="1">
        <f t="shared" si="27"/>
        <v>2250.270353511271</v>
      </c>
      <c r="V95" s="1"/>
      <c r="W95" s="1"/>
      <c r="X95" s="1"/>
      <c r="Y95" s="3"/>
      <c r="AC95" s="2"/>
    </row>
    <row r="96" spans="12:29" x14ac:dyDescent="0.2">
      <c r="L96">
        <v>94</v>
      </c>
      <c r="M96" s="2">
        <v>0.27184000000000003</v>
      </c>
      <c r="N96" s="1">
        <f t="shared" si="28"/>
        <v>7067.2023877853189</v>
      </c>
      <c r="O96" s="1">
        <f t="shared" si="21"/>
        <v>1921.1482970955612</v>
      </c>
      <c r="P96" s="2">
        <f t="shared" si="22"/>
        <v>0.24671299675349379</v>
      </c>
      <c r="Q96" s="2">
        <f t="shared" si="23"/>
        <v>0.24488320885154266</v>
      </c>
      <c r="R96" s="1">
        <f t="shared" si="24"/>
        <v>1743.5706797539628</v>
      </c>
      <c r="S96" s="1">
        <f t="shared" si="25"/>
        <v>5210.9045881972506</v>
      </c>
      <c r="T96" s="1">
        <f t="shared" si="26"/>
        <v>470.45695967243785</v>
      </c>
      <c r="U96" s="1">
        <f t="shared" si="27"/>
        <v>1679.0149305616574</v>
      </c>
      <c r="V96" s="1"/>
      <c r="W96" s="1"/>
      <c r="X96" s="1"/>
      <c r="Y96" s="3"/>
      <c r="AC96" s="2"/>
    </row>
    <row r="97" spans="12:29" x14ac:dyDescent="0.2">
      <c r="L97">
        <v>95</v>
      </c>
      <c r="M97" s="2">
        <v>0.30058000000000001</v>
      </c>
      <c r="N97" s="1">
        <f t="shared" si="28"/>
        <v>5146.0540906897577</v>
      </c>
      <c r="O97" s="1">
        <f t="shared" si="21"/>
        <v>1546.8009385795274</v>
      </c>
      <c r="P97" s="2">
        <f t="shared" si="22"/>
        <v>0.2430669918753634</v>
      </c>
      <c r="Q97" s="2">
        <f t="shared" si="23"/>
        <v>0.24126424517393372</v>
      </c>
      <c r="R97" s="1">
        <f t="shared" si="24"/>
        <v>1250.8358878518679</v>
      </c>
      <c r="S97" s="1">
        <f t="shared" si="25"/>
        <v>3467.3339084432878</v>
      </c>
      <c r="T97" s="1">
        <f t="shared" si="26"/>
        <v>373.1877608807219</v>
      </c>
      <c r="U97" s="1">
        <f t="shared" si="27"/>
        <v>1208.5579708892194</v>
      </c>
      <c r="V97" s="1"/>
      <c r="W97" s="1"/>
      <c r="X97" s="1"/>
      <c r="Y97" s="3"/>
      <c r="AC97" s="2"/>
    </row>
    <row r="98" spans="12:29" x14ac:dyDescent="0.2">
      <c r="L98">
        <v>96</v>
      </c>
      <c r="M98" s="2">
        <v>0.33166000000000001</v>
      </c>
      <c r="N98" s="1">
        <f t="shared" si="28"/>
        <v>3599.2531521102301</v>
      </c>
      <c r="O98" s="1">
        <f t="shared" si="21"/>
        <v>1193.728300428879</v>
      </c>
      <c r="P98" s="2">
        <f t="shared" si="22"/>
        <v>0.23947486884272257</v>
      </c>
      <c r="Q98" s="2">
        <f t="shared" si="23"/>
        <v>0.23769876371816132</v>
      </c>
      <c r="R98" s="1">
        <f t="shared" si="24"/>
        <v>861.93067653335311</v>
      </c>
      <c r="S98" s="1">
        <f t="shared" si="25"/>
        <v>2216.4980205914198</v>
      </c>
      <c r="T98" s="1">
        <f t="shared" si="26"/>
        <v>283.7477412273264</v>
      </c>
      <c r="U98" s="1">
        <f t="shared" si="27"/>
        <v>835.37021000849745</v>
      </c>
      <c r="V98" s="1"/>
      <c r="W98" s="1"/>
      <c r="X98" s="1"/>
      <c r="Y98" s="3"/>
      <c r="AC98" s="2"/>
    </row>
    <row r="99" spans="12:29" x14ac:dyDescent="0.2">
      <c r="L99">
        <v>97</v>
      </c>
      <c r="M99" s="2">
        <v>0.36509999999999998</v>
      </c>
      <c r="N99" s="1">
        <f t="shared" si="28"/>
        <v>2405.5248516813508</v>
      </c>
      <c r="O99" s="1">
        <f t="shared" si="21"/>
        <v>878.25712334886111</v>
      </c>
      <c r="P99" s="2">
        <f t="shared" si="22"/>
        <v>0.2359358313721405</v>
      </c>
      <c r="Q99" s="2">
        <f t="shared" si="23"/>
        <v>0.23418597410656289</v>
      </c>
      <c r="R99" s="1">
        <f t="shared" si="24"/>
        <v>567.54950576778447</v>
      </c>
      <c r="S99" s="1">
        <f t="shared" si="25"/>
        <v>1354.5673440580665</v>
      </c>
      <c r="T99" s="1">
        <f t="shared" si="26"/>
        <v>205.6754999474808</v>
      </c>
      <c r="U99" s="1">
        <f t="shared" si="27"/>
        <v>551.62246878117105</v>
      </c>
      <c r="V99" s="1"/>
      <c r="W99" s="1"/>
      <c r="X99" s="1"/>
      <c r="Y99" s="3"/>
      <c r="AC99" s="2"/>
    </row>
    <row r="100" spans="12:29" x14ac:dyDescent="0.2">
      <c r="L100">
        <v>98</v>
      </c>
      <c r="M100" s="2">
        <v>0.40084999999999998</v>
      </c>
      <c r="N100" s="1">
        <f t="shared" si="28"/>
        <v>1527.2677283324897</v>
      </c>
      <c r="O100" s="1">
        <f t="shared" si="21"/>
        <v>612.2052689020785</v>
      </c>
      <c r="P100" s="2">
        <f t="shared" si="22"/>
        <v>0.23244909494792171</v>
      </c>
      <c r="Q100" s="2">
        <f t="shared" si="23"/>
        <v>0.23072509764193394</v>
      </c>
      <c r="R100" s="1">
        <f t="shared" si="24"/>
        <v>355.01200119405559</v>
      </c>
      <c r="S100" s="1">
        <f t="shared" si="25"/>
        <v>787.01783829028204</v>
      </c>
      <c r="T100" s="1">
        <f t="shared" si="26"/>
        <v>141.25112044433848</v>
      </c>
      <c r="U100" s="1">
        <f t="shared" si="27"/>
        <v>345.94696883369022</v>
      </c>
      <c r="V100" s="1"/>
      <c r="W100" s="1"/>
      <c r="X100" s="1"/>
      <c r="Y100" s="3"/>
      <c r="AC100" s="2"/>
    </row>
    <row r="101" spans="12:29" x14ac:dyDescent="0.2">
      <c r="L101">
        <v>99</v>
      </c>
      <c r="M101" s="2">
        <v>0.43880000000000002</v>
      </c>
      <c r="N101" s="1">
        <f t="shared" si="28"/>
        <v>915.0624594304112</v>
      </c>
      <c r="O101" s="1">
        <f t="shared" si="21"/>
        <v>401.52940719806446</v>
      </c>
      <c r="P101" s="2">
        <f t="shared" si="22"/>
        <v>0.22901388664819874</v>
      </c>
      <c r="Q101" s="2">
        <f t="shared" si="23"/>
        <v>0.2273153671349103</v>
      </c>
      <c r="R101" s="1">
        <f t="shared" si="24"/>
        <v>209.56201036001815</v>
      </c>
      <c r="S101" s="1">
        <f t="shared" si="25"/>
        <v>432.0058370962264</v>
      </c>
      <c r="T101" s="1">
        <f t="shared" si="26"/>
        <v>91.27380461269091</v>
      </c>
      <c r="U101" s="1">
        <f t="shared" si="27"/>
        <v>204.69584838935174</v>
      </c>
      <c r="V101" s="1"/>
      <c r="W101" s="1"/>
      <c r="X101" s="1"/>
      <c r="Y101" s="3"/>
      <c r="AC101" s="2"/>
    </row>
    <row r="102" spans="12:29" x14ac:dyDescent="0.2">
      <c r="L102">
        <v>100</v>
      </c>
      <c r="M102" s="2">
        <v>0.47876999999999997</v>
      </c>
      <c r="N102" s="1">
        <f t="shared" si="28"/>
        <v>513.53305223234679</v>
      </c>
      <c r="O102" s="1">
        <f t="shared" si="21"/>
        <v>245.86421941728065</v>
      </c>
      <c r="P102" s="2">
        <f t="shared" si="22"/>
        <v>0.22562944497359483</v>
      </c>
      <c r="Q102" s="2">
        <f t="shared" si="23"/>
        <v>0.2239560267339018</v>
      </c>
      <c r="R102" s="1">
        <f t="shared" si="24"/>
        <v>115.86817755078049</v>
      </c>
      <c r="S102" s="1">
        <f t="shared" si="25"/>
        <v>222.44382673620828</v>
      </c>
      <c r="T102" s="1">
        <f t="shared" si="26"/>
        <v>55.062773696726403</v>
      </c>
      <c r="U102" s="1">
        <f t="shared" si="27"/>
        <v>113.42204377666084</v>
      </c>
      <c r="V102" s="1"/>
      <c r="W102" s="1"/>
      <c r="X102" s="1"/>
      <c r="Y102" s="3"/>
      <c r="AC102" s="2"/>
    </row>
    <row r="103" spans="12:29" x14ac:dyDescent="0.2">
      <c r="L103">
        <v>101</v>
      </c>
      <c r="M103" s="2">
        <v>0.52048000000000005</v>
      </c>
      <c r="N103" s="1">
        <f t="shared" si="28"/>
        <v>267.66883281506614</v>
      </c>
      <c r="O103" s="1">
        <f t="shared" si="21"/>
        <v>139.31627410358564</v>
      </c>
      <c r="P103" s="2">
        <f t="shared" si="22"/>
        <v>0.22229501967841858</v>
      </c>
      <c r="Q103" s="2">
        <f t="shared" si="23"/>
        <v>0.22064633175753876</v>
      </c>
      <c r="R103" s="1">
        <f t="shared" si="24"/>
        <v>59.501448457924461</v>
      </c>
      <c r="S103" s="1">
        <f t="shared" si="25"/>
        <v>106.57564918542779</v>
      </c>
      <c r="T103" s="1">
        <f t="shared" si="26"/>
        <v>30.739624835083962</v>
      </c>
      <c r="U103" s="1">
        <f t="shared" si="27"/>
        <v>58.359270079934433</v>
      </c>
      <c r="V103" s="1"/>
      <c r="W103" s="1"/>
      <c r="X103" s="1"/>
      <c r="Y103" s="3"/>
      <c r="AC103" s="2"/>
    </row>
    <row r="104" spans="12:29" x14ac:dyDescent="0.2">
      <c r="L104">
        <v>102</v>
      </c>
      <c r="M104" s="2">
        <v>0.56359000000000004</v>
      </c>
      <c r="N104" s="1">
        <f t="shared" si="28"/>
        <v>128.3525587114805</v>
      </c>
      <c r="O104" s="1">
        <f t="shared" si="21"/>
        <v>72.338218564203302</v>
      </c>
      <c r="P104" s="2">
        <f t="shared" si="22"/>
        <v>0.21900987160435328</v>
      </c>
      <c r="Q104" s="2">
        <f t="shared" si="23"/>
        <v>0.21738554852959488</v>
      </c>
      <c r="R104" s="1">
        <f t="shared" si="24"/>
        <v>28.110477403491561</v>
      </c>
      <c r="S104" s="1">
        <f t="shared" si="25"/>
        <v>47.074200727503332</v>
      </c>
      <c r="T104" s="1">
        <f t="shared" si="26"/>
        <v>15.725283322233059</v>
      </c>
      <c r="U104" s="1">
        <f t="shared" si="27"/>
        <v>27.619645244850474</v>
      </c>
      <c r="V104" s="1"/>
      <c r="W104" s="1"/>
      <c r="X104" s="1"/>
      <c r="AC104" s="2"/>
    </row>
    <row r="105" spans="12:29" x14ac:dyDescent="0.2">
      <c r="L105">
        <v>103</v>
      </c>
      <c r="M105" s="2">
        <v>0.60760999999999998</v>
      </c>
      <c r="N105" s="1">
        <f t="shared" si="28"/>
        <v>56.014340147277196</v>
      </c>
      <c r="O105" s="1">
        <f t="shared" si="21"/>
        <v>34.034873216887092</v>
      </c>
      <c r="P105" s="2">
        <f t="shared" si="22"/>
        <v>0.21577327251660428</v>
      </c>
      <c r="Q105" s="2">
        <f t="shared" si="23"/>
        <v>0.21417295421634963</v>
      </c>
      <c r="R105" s="1">
        <f t="shared" si="24"/>
        <v>12.08639748143621</v>
      </c>
      <c r="S105" s="1">
        <f t="shared" si="25"/>
        <v>18.96372332401177</v>
      </c>
      <c r="T105" s="1">
        <f t="shared" si="26"/>
        <v>7.2893493432396239</v>
      </c>
      <c r="U105" s="1">
        <f t="shared" si="27"/>
        <v>11.894361922617414</v>
      </c>
      <c r="V105" s="1"/>
      <c r="W105" s="1"/>
      <c r="X105" s="1"/>
      <c r="AC105" s="2"/>
    </row>
    <row r="106" spans="12:29" x14ac:dyDescent="0.2">
      <c r="L106">
        <v>104</v>
      </c>
      <c r="M106" s="2">
        <v>0.65200000000000002</v>
      </c>
      <c r="N106" s="1">
        <f t="shared" si="28"/>
        <v>21.979466930390103</v>
      </c>
      <c r="O106" s="1">
        <f t="shared" si="21"/>
        <v>14.330612438614347</v>
      </c>
      <c r="P106" s="2">
        <f t="shared" si="22"/>
        <v>0.21258450494246728</v>
      </c>
      <c r="Q106" s="2">
        <f t="shared" si="23"/>
        <v>0.21100783666635434</v>
      </c>
      <c r="R106" s="1">
        <f t="shared" si="24"/>
        <v>4.6724940962963109</v>
      </c>
      <c r="S106" s="1">
        <f t="shared" si="25"/>
        <v>6.8773258425755595</v>
      </c>
      <c r="T106" s="1">
        <f t="shared" si="26"/>
        <v>3.0238715287759619</v>
      </c>
      <c r="U106" s="1">
        <f t="shared" si="27"/>
        <v>4.6050125793777896</v>
      </c>
      <c r="V106" s="1"/>
      <c r="W106" s="1"/>
      <c r="X106" s="1"/>
      <c r="AC106" s="2"/>
    </row>
    <row r="107" spans="12:29" x14ac:dyDescent="0.2">
      <c r="L107">
        <v>105</v>
      </c>
      <c r="M107" s="2">
        <v>0.69611999999999996</v>
      </c>
      <c r="N107" s="1">
        <f t="shared" si="28"/>
        <v>7.6488544917757562</v>
      </c>
      <c r="O107" s="1">
        <f t="shared" si="21"/>
        <v>5.3245205888149387</v>
      </c>
      <c r="P107" s="2">
        <f t="shared" si="22"/>
        <v>0.20944286201228307</v>
      </c>
      <c r="Q107" s="2">
        <f t="shared" si="23"/>
        <v>0.20788949425256589</v>
      </c>
      <c r="R107" s="1">
        <f t="shared" si="24"/>
        <v>1.6019979758730212</v>
      </c>
      <c r="S107" s="1">
        <f t="shared" si="25"/>
        <v>2.2048317462792486</v>
      </c>
      <c r="T107" s="1">
        <f t="shared" si="26"/>
        <v>1.1069118923461119</v>
      </c>
      <c r="U107" s="1">
        <f t="shared" si="27"/>
        <v>1.5811410506018277</v>
      </c>
      <c r="V107" s="1"/>
      <c r="W107" s="1"/>
      <c r="X107" s="1"/>
      <c r="AC107" s="2"/>
    </row>
    <row r="108" spans="12:29" x14ac:dyDescent="0.2">
      <c r="L108">
        <v>106</v>
      </c>
      <c r="M108">
        <v>0.73924999999999996</v>
      </c>
      <c r="N108" s="1">
        <f t="shared" si="28"/>
        <v>2.3243339029608174</v>
      </c>
      <c r="O108" s="1">
        <f t="shared" si="21"/>
        <v>1.7182638377637842</v>
      </c>
      <c r="P108" s="2">
        <f t="shared" si="22"/>
        <v>0.20634764730274194</v>
      </c>
      <c r="Q108" s="2">
        <f t="shared" si="23"/>
        <v>0.20481723571681371</v>
      </c>
      <c r="R108" s="1">
        <f t="shared" si="24"/>
        <v>0.47962083242196435</v>
      </c>
      <c r="S108" s="1">
        <f t="shared" si="25"/>
        <v>0.60283377040622765</v>
      </c>
      <c r="T108" s="1">
        <f t="shared" si="26"/>
        <v>0.35193004948294193</v>
      </c>
      <c r="U108" s="1">
        <f t="shared" si="27"/>
        <v>0.47422915825571577</v>
      </c>
      <c r="V108" s="1"/>
      <c r="W108" s="1"/>
      <c r="X108" s="1"/>
      <c r="AC108" s="2"/>
    </row>
    <row r="109" spans="12:29" x14ac:dyDescent="0.2">
      <c r="L109">
        <v>107</v>
      </c>
      <c r="M109">
        <v>1</v>
      </c>
      <c r="N109" s="1">
        <f t="shared" si="28"/>
        <v>0.60607006519703321</v>
      </c>
      <c r="O109" s="1">
        <f t="shared" si="21"/>
        <v>0.60607006519703321</v>
      </c>
      <c r="P109" s="2">
        <f t="shared" si="22"/>
        <v>0.20329817468250441</v>
      </c>
      <c r="Q109" s="2">
        <f t="shared" si="23"/>
        <v>0.20179038001656527</v>
      </c>
      <c r="R109" s="1">
        <f t="shared" si="24"/>
        <v>0.12321293798426329</v>
      </c>
      <c r="S109" s="1">
        <f t="shared" si="25"/>
        <v>0.12321293798426329</v>
      </c>
      <c r="T109" s="1">
        <f t="shared" si="26"/>
        <v>0.12229910877277382</v>
      </c>
      <c r="U109" s="1">
        <f t="shared" si="27"/>
        <v>0.12229910877277382</v>
      </c>
      <c r="V109" s="1"/>
      <c r="W109" s="1"/>
      <c r="X109" s="1"/>
      <c r="AC109" s="2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F3C6-3A7D-4A71-BC45-2F1ADD9C6442}">
  <dimension ref="A1:G51"/>
  <sheetViews>
    <sheetView showGridLines="0" workbookViewId="0"/>
  </sheetViews>
  <sheetFormatPr defaultRowHeight="13.2" x14ac:dyDescent="0.2"/>
  <cols>
    <col min="1" max="1" width="8.77734375" bestFit="1" customWidth="1"/>
    <col min="2" max="2" width="9.109375" customWidth="1"/>
    <col min="3" max="3" width="12.88671875" bestFit="1" customWidth="1"/>
    <col min="4" max="4" width="6.88671875" bestFit="1" customWidth="1"/>
    <col min="5" max="5" width="10.77734375" bestFit="1" customWidth="1"/>
    <col min="6" max="6" width="8.77734375" bestFit="1" customWidth="1"/>
    <col min="7" max="7" width="19.109375" bestFit="1" customWidth="1"/>
  </cols>
  <sheetData>
    <row r="1" spans="1:7" x14ac:dyDescent="0.2">
      <c r="A1" s="20" t="s">
        <v>22</v>
      </c>
      <c r="B1" s="21" t="s">
        <v>25</v>
      </c>
      <c r="C1" s="20" t="s">
        <v>49</v>
      </c>
      <c r="D1" s="21" t="s">
        <v>34</v>
      </c>
      <c r="E1" s="21" t="s">
        <v>35</v>
      </c>
      <c r="F1" s="21" t="s">
        <v>36</v>
      </c>
      <c r="G1" s="21" t="s">
        <v>47</v>
      </c>
    </row>
    <row r="2" spans="1:7" ht="13.5" customHeight="1" x14ac:dyDescent="0.2">
      <c r="A2">
        <v>1</v>
      </c>
      <c r="B2" s="1">
        <f>+C2*E2*F2</f>
        <v>3440</v>
      </c>
      <c r="C2" s="1">
        <v>10000000</v>
      </c>
      <c r="D2" s="5">
        <f>+保険料収入!C2</f>
        <v>0.9</v>
      </c>
      <c r="E2" s="15">
        <f>+保険料収入!D2</f>
        <v>8.5999999999999998E-4</v>
      </c>
      <c r="F2" s="5">
        <f>+保険料収入!E2</f>
        <v>0.4</v>
      </c>
      <c r="G2" s="25">
        <f>+保険料収入!F2</f>
        <v>0.89965600000000001</v>
      </c>
    </row>
    <row r="3" spans="1:7" x14ac:dyDescent="0.2">
      <c r="A3">
        <f>+A2+1</f>
        <v>2</v>
      </c>
      <c r="B3" s="1">
        <f t="shared" ref="B3:B51" si="0">+C3*E3*F3</f>
        <v>3603.1222799999996</v>
      </c>
      <c r="C3" s="1">
        <f>+C2*G2</f>
        <v>8996560</v>
      </c>
      <c r="D3" s="5">
        <f>+保険料収入!C3</f>
        <v>0.9</v>
      </c>
      <c r="E3" s="15">
        <f>+保険料収入!D3</f>
        <v>8.8999999999999995E-4</v>
      </c>
      <c r="F3" s="5">
        <f>+保険料収入!E3</f>
        <v>0.45</v>
      </c>
      <c r="G3" s="25">
        <f>+保険料収入!F3</f>
        <v>0.8995995</v>
      </c>
    </row>
    <row r="4" spans="1:7" x14ac:dyDescent="0.2">
      <c r="A4">
        <f t="shared" ref="A4:A51" si="1">+A3+1</f>
        <v>3</v>
      </c>
      <c r="B4" s="1">
        <f t="shared" si="0"/>
        <v>3722.9184037512</v>
      </c>
      <c r="C4" s="1">
        <f t="shared" ref="C4:C51" si="2">+C3*G3</f>
        <v>8093300.8777200002</v>
      </c>
      <c r="D4" s="5">
        <f>+保険料収入!C4</f>
        <v>0.9</v>
      </c>
      <c r="E4" s="15">
        <f>+保険料収入!D4</f>
        <v>9.2000000000000003E-4</v>
      </c>
      <c r="F4" s="5">
        <f>+保険料収入!E4</f>
        <v>0.5</v>
      </c>
      <c r="G4" s="25">
        <f>+保険料収入!F4</f>
        <v>0.89954000000000001</v>
      </c>
    </row>
    <row r="5" spans="1:7" x14ac:dyDescent="0.2">
      <c r="A5">
        <f t="shared" si="1"/>
        <v>4</v>
      </c>
      <c r="B5" s="1">
        <f t="shared" si="0"/>
        <v>3843.9708761753641</v>
      </c>
      <c r="C5" s="1">
        <f t="shared" si="2"/>
        <v>7280247.8715442494</v>
      </c>
      <c r="D5" s="5">
        <f>+保険料収入!C5</f>
        <v>0.9</v>
      </c>
      <c r="E5" s="15">
        <f>+保険料収入!D5</f>
        <v>9.6000000000000002E-4</v>
      </c>
      <c r="F5" s="5">
        <f>+保険料収入!E5</f>
        <v>0.55000000000000004</v>
      </c>
      <c r="G5" s="25">
        <f>+保険料収入!F5</f>
        <v>0.89947200000000005</v>
      </c>
    </row>
    <row r="6" spans="1:7" x14ac:dyDescent="0.2">
      <c r="A6">
        <f t="shared" si="1"/>
        <v>5</v>
      </c>
      <c r="B6" s="1">
        <f t="shared" si="0"/>
        <v>3929.0274681081905</v>
      </c>
      <c r="C6" s="1">
        <f t="shared" si="2"/>
        <v>6548379.1135136494</v>
      </c>
      <c r="D6" s="5">
        <f>+保険料収入!C6</f>
        <v>0.9</v>
      </c>
      <c r="E6" s="15">
        <f>+保険料収入!D6</f>
        <v>1E-3</v>
      </c>
      <c r="F6" s="5">
        <f>+保険料収入!E6</f>
        <v>0.60000000000000009</v>
      </c>
      <c r="G6" s="25">
        <f>+保険料収入!F6</f>
        <v>0.89939999999999998</v>
      </c>
    </row>
    <row r="7" spans="1:7" x14ac:dyDescent="0.2">
      <c r="A7">
        <f t="shared" si="1"/>
        <v>6</v>
      </c>
      <c r="B7" s="1">
        <f t="shared" si="0"/>
        <v>4019.6603092287746</v>
      </c>
      <c r="C7" s="1">
        <f t="shared" si="2"/>
        <v>5889612.1746941758</v>
      </c>
      <c r="D7" s="5">
        <f>+保険料収入!C7</f>
        <v>0.9</v>
      </c>
      <c r="E7" s="15">
        <f>+保険料収入!D7</f>
        <v>1.0499999999999999E-3</v>
      </c>
      <c r="F7" s="5">
        <f>+保険料収入!E7</f>
        <v>0.65</v>
      </c>
      <c r="G7" s="25">
        <f>+保険料収入!F7</f>
        <v>0.89931749999999999</v>
      </c>
    </row>
    <row r="8" spans="1:7" x14ac:dyDescent="0.2">
      <c r="A8">
        <f t="shared" si="1"/>
        <v>7</v>
      </c>
      <c r="B8" s="1">
        <f t="shared" si="0"/>
        <v>4152.5589367817747</v>
      </c>
      <c r="C8" s="1">
        <f t="shared" si="2"/>
        <v>5296631.2969155293</v>
      </c>
      <c r="D8" s="5">
        <f>+保険料収入!C8</f>
        <v>0.9</v>
      </c>
      <c r="E8" s="15">
        <f>+保険料収入!D8</f>
        <v>1.1199999999999999E-3</v>
      </c>
      <c r="F8" s="5">
        <f>+保険料収入!E8</f>
        <v>0.70000000000000007</v>
      </c>
      <c r="G8" s="25">
        <f>+保険料収入!F8</f>
        <v>0.89921600000000002</v>
      </c>
    </row>
    <row r="9" spans="1:7" x14ac:dyDescent="0.2">
      <c r="A9">
        <f t="shared" si="1"/>
        <v>8</v>
      </c>
      <c r="B9" s="1">
        <f t="shared" si="0"/>
        <v>4250.8129303963215</v>
      </c>
      <c r="C9" s="1">
        <f t="shared" si="2"/>
        <v>4762815.6082871947</v>
      </c>
      <c r="D9" s="5">
        <f>+保険料収入!C9</f>
        <v>0.9</v>
      </c>
      <c r="E9" s="15">
        <f>+保険料収入!D9</f>
        <v>1.1900000000000001E-3</v>
      </c>
      <c r="F9" s="5">
        <f>+保険料収入!E9</f>
        <v>0.75</v>
      </c>
      <c r="G9" s="25">
        <f>+保険料収入!F9</f>
        <v>0.89910750000000006</v>
      </c>
    </row>
    <row r="10" spans="1:7" x14ac:dyDescent="0.2">
      <c r="A10">
        <f t="shared" si="1"/>
        <v>9</v>
      </c>
      <c r="B10" s="1">
        <f t="shared" si="0"/>
        <v>4385.0580321567541</v>
      </c>
      <c r="C10" s="1">
        <f t="shared" si="2"/>
        <v>4282283.2345280796</v>
      </c>
      <c r="D10" s="5">
        <f>+保険料収入!C10</f>
        <v>0.9</v>
      </c>
      <c r="E10" s="15">
        <f>+保険料収入!D10</f>
        <v>1.2800000000000001E-3</v>
      </c>
      <c r="F10" s="5">
        <f>+保険料収入!E10</f>
        <v>0.8</v>
      </c>
      <c r="G10" s="25">
        <f>+保険料収入!F10</f>
        <v>0.898976</v>
      </c>
    </row>
    <row r="11" spans="1:7" x14ac:dyDescent="0.2">
      <c r="A11" s="13">
        <f t="shared" si="1"/>
        <v>10</v>
      </c>
      <c r="B11" s="1">
        <f t="shared" si="0"/>
        <v>4482.9405438687072</v>
      </c>
      <c r="C11" s="1">
        <f t="shared" si="2"/>
        <v>3849669.8530431148</v>
      </c>
      <c r="D11" s="5">
        <f>+保険料収入!C11</f>
        <v>0.9</v>
      </c>
      <c r="E11" s="15">
        <f>+保険料収入!D11</f>
        <v>1.3699999999999999E-3</v>
      </c>
      <c r="F11" s="5">
        <f>+保険料収入!E11</f>
        <v>0.85000000000000009</v>
      </c>
      <c r="G11" s="25">
        <f>+保険料収入!F11</f>
        <v>0.89883550000000001</v>
      </c>
    </row>
    <row r="12" spans="1:7" x14ac:dyDescent="0.2">
      <c r="A12" s="13">
        <f t="shared" si="1"/>
        <v>11</v>
      </c>
      <c r="B12" s="1">
        <f t="shared" si="0"/>
        <v>4609.012943023653</v>
      </c>
      <c r="C12" s="1">
        <f t="shared" si="2"/>
        <v>3460219.9271949348</v>
      </c>
      <c r="D12" s="5">
        <f>+保険料収入!C12</f>
        <v>0.9</v>
      </c>
      <c r="E12" s="15">
        <f>+保険料収入!D12</f>
        <v>1.48E-3</v>
      </c>
      <c r="F12" s="5">
        <f>+保険料収入!E12</f>
        <v>0.9</v>
      </c>
      <c r="G12" s="25">
        <f>+保険料収入!F12</f>
        <v>0.89866800000000002</v>
      </c>
    </row>
    <row r="13" spans="1:7" x14ac:dyDescent="0.2">
      <c r="A13" s="13">
        <f t="shared" si="1"/>
        <v>12</v>
      </c>
      <c r="B13" s="1">
        <f t="shared" si="0"/>
        <v>4505.7943473004734</v>
      </c>
      <c r="C13" s="1">
        <f t="shared" si="2"/>
        <v>3109588.9215324176</v>
      </c>
      <c r="D13" s="5">
        <f>+保険料収入!C13</f>
        <v>0.9</v>
      </c>
      <c r="E13" s="15">
        <f>+保険料収入!D13</f>
        <v>1.6100000000000001E-3</v>
      </c>
      <c r="F13" s="5">
        <f>+保険料収入!E13</f>
        <v>0.9</v>
      </c>
      <c r="G13" s="25">
        <f>+保険料収入!F13</f>
        <v>0.89855099999999999</v>
      </c>
    </row>
    <row r="14" spans="1:7" x14ac:dyDescent="0.2">
      <c r="A14" s="13">
        <f t="shared" si="1"/>
        <v>13</v>
      </c>
      <c r="B14" s="1">
        <f t="shared" si="0"/>
        <v>4425.8927882904909</v>
      </c>
      <c r="C14" s="1">
        <f t="shared" si="2"/>
        <v>2794124.2350318753</v>
      </c>
      <c r="D14" s="5">
        <f>+保険料収入!C14</f>
        <v>0.9</v>
      </c>
      <c r="E14" s="15">
        <f>+保険料収入!D14</f>
        <v>1.7600000000000001E-3</v>
      </c>
      <c r="F14" s="5">
        <f>+保険料収入!E14</f>
        <v>0.9</v>
      </c>
      <c r="G14" s="25">
        <f>+保険料収入!F14</f>
        <v>0.89841599999999999</v>
      </c>
    </row>
    <row r="15" spans="1:7" x14ac:dyDescent="0.2">
      <c r="A15" s="13">
        <f t="shared" si="1"/>
        <v>14</v>
      </c>
      <c r="B15" s="1">
        <f t="shared" si="0"/>
        <v>4337.7740675834066</v>
      </c>
      <c r="C15" s="1">
        <f t="shared" si="2"/>
        <v>2510285.9187403973</v>
      </c>
      <c r="D15" s="5">
        <f>+保険料収入!C15</f>
        <v>0.9</v>
      </c>
      <c r="E15" s="15">
        <f>+保険料収入!D15</f>
        <v>1.92E-3</v>
      </c>
      <c r="F15" s="5">
        <f>+保険料収入!E15</f>
        <v>0.9</v>
      </c>
      <c r="G15" s="25">
        <f>+保険料収入!F15</f>
        <v>0.89827200000000007</v>
      </c>
    </row>
    <row r="16" spans="1:7" x14ac:dyDescent="0.2">
      <c r="A16" s="13">
        <f t="shared" si="1"/>
        <v>15</v>
      </c>
      <c r="B16" s="1">
        <f t="shared" si="0"/>
        <v>4282.0922307648725</v>
      </c>
      <c r="C16" s="1">
        <f t="shared" si="2"/>
        <v>2254919.5527987746</v>
      </c>
      <c r="D16" s="5">
        <f>+保険料収入!C16</f>
        <v>0.9</v>
      </c>
      <c r="E16" s="15">
        <f>+保険料収入!D16</f>
        <v>2.1099999999999999E-3</v>
      </c>
      <c r="F16" s="5">
        <f>+保険料収入!E16</f>
        <v>0.9</v>
      </c>
      <c r="G16" s="25">
        <f>+保険料収入!F16</f>
        <v>0.89810100000000004</v>
      </c>
    </row>
    <row r="17" spans="1:7" x14ac:dyDescent="0.2">
      <c r="A17" s="13">
        <f t="shared" si="1"/>
        <v>16</v>
      </c>
      <c r="B17" s="1">
        <f t="shared" si="0"/>
        <v>4210.2775054940275</v>
      </c>
      <c r="C17" s="1">
        <f t="shared" si="2"/>
        <v>2025145.5052881322</v>
      </c>
      <c r="D17" s="5">
        <f>+保険料収入!C17</f>
        <v>0.9</v>
      </c>
      <c r="E17" s="15">
        <f>+保険料収入!D17</f>
        <v>2.31E-3</v>
      </c>
      <c r="F17" s="5">
        <f>+保険料収入!E17</f>
        <v>0.9</v>
      </c>
      <c r="G17" s="25">
        <f>+保険料収入!F17</f>
        <v>0.89792099999999997</v>
      </c>
    </row>
    <row r="18" spans="1:7" x14ac:dyDescent="0.2">
      <c r="A18" s="13">
        <f t="shared" si="1"/>
        <v>17</v>
      </c>
      <c r="B18" s="1">
        <f t="shared" si="0"/>
        <v>4156.9096682022437</v>
      </c>
      <c r="C18" s="1">
        <f t="shared" si="2"/>
        <v>1818420.6772538249</v>
      </c>
      <c r="D18" s="5">
        <f>+保険料収入!C18</f>
        <v>0.9</v>
      </c>
      <c r="E18" s="15">
        <f>+保険料収入!D18</f>
        <v>2.5400000000000002E-3</v>
      </c>
      <c r="F18" s="5">
        <f>+保険料収入!E18</f>
        <v>0.9</v>
      </c>
      <c r="G18" s="25">
        <f>+保険料収入!F18</f>
        <v>0.89771400000000001</v>
      </c>
    </row>
    <row r="19" spans="1:7" x14ac:dyDescent="0.2">
      <c r="A19" s="13">
        <f t="shared" si="1"/>
        <v>18</v>
      </c>
      <c r="B19" s="1">
        <f t="shared" si="0"/>
        <v>4069.6272977515787</v>
      </c>
      <c r="C19" s="1">
        <f t="shared" si="2"/>
        <v>1632421.6998602401</v>
      </c>
      <c r="D19" s="5">
        <f>+保険料収入!C19</f>
        <v>0.9</v>
      </c>
      <c r="E19" s="15">
        <f>+保険料収入!D19</f>
        <v>2.7699999999999999E-3</v>
      </c>
      <c r="F19" s="5">
        <f>+保険料収入!E19</f>
        <v>0.9</v>
      </c>
      <c r="G19" s="25">
        <f>+保険料収入!F19</f>
        <v>0.89750700000000005</v>
      </c>
    </row>
    <row r="20" spans="1:7" x14ac:dyDescent="0.2">
      <c r="A20" s="13">
        <f t="shared" si="1"/>
        <v>19</v>
      </c>
      <c r="B20" s="1">
        <f t="shared" si="0"/>
        <v>4008.5406934492075</v>
      </c>
      <c r="C20" s="1">
        <f t="shared" si="2"/>
        <v>1465109.9025764647</v>
      </c>
      <c r="D20" s="5">
        <f>+保険料収入!C20</f>
        <v>0.9</v>
      </c>
      <c r="E20" s="15">
        <f>+保険料収入!D20</f>
        <v>3.0400000000000002E-3</v>
      </c>
      <c r="F20" s="5">
        <f>+保険料収入!E20</f>
        <v>0.9</v>
      </c>
      <c r="G20" s="25">
        <f>+保険料収入!F20</f>
        <v>0.89726400000000006</v>
      </c>
    </row>
    <row r="21" spans="1:7" x14ac:dyDescent="0.2">
      <c r="A21" s="13">
        <f t="shared" si="1"/>
        <v>20</v>
      </c>
      <c r="B21" s="1">
        <f t="shared" si="0"/>
        <v>3939.8273437612315</v>
      </c>
      <c r="C21" s="1">
        <f t="shared" si="2"/>
        <v>1314590.3716253692</v>
      </c>
      <c r="D21" s="5">
        <f>+保険料収入!C21</f>
        <v>0.9</v>
      </c>
      <c r="E21" s="15">
        <f>+保険料収入!D21</f>
        <v>3.3300000000000001E-3</v>
      </c>
      <c r="F21" s="5">
        <f>+保険料収入!E21</f>
        <v>0.9</v>
      </c>
      <c r="G21" s="25">
        <f>+保険料収入!F21</f>
        <v>0.89700299999999999</v>
      </c>
    </row>
    <row r="22" spans="1:7" x14ac:dyDescent="0.2">
      <c r="A22" s="13">
        <f t="shared" si="1"/>
        <v>21</v>
      </c>
      <c r="B22" s="1">
        <f t="shared" si="0"/>
        <v>3873.644100886148</v>
      </c>
      <c r="C22" s="1">
        <f t="shared" si="2"/>
        <v>1179191.507119071</v>
      </c>
      <c r="D22" s="5">
        <f>+保険料収入!C22</f>
        <v>0.9</v>
      </c>
      <c r="E22" s="15">
        <f>+保険料収入!D22</f>
        <v>3.65E-3</v>
      </c>
      <c r="F22" s="5">
        <f>+保険料収入!E22</f>
        <v>0.9</v>
      </c>
      <c r="G22" s="25">
        <f>+保険料収入!F22</f>
        <v>0.89671500000000004</v>
      </c>
    </row>
    <row r="23" spans="1:7" x14ac:dyDescent="0.2">
      <c r="A23" s="13">
        <f t="shared" si="1"/>
        <v>22</v>
      </c>
      <c r="B23" s="1">
        <f t="shared" si="0"/>
        <v>3816.1519527133564</v>
      </c>
      <c r="C23" s="1">
        <f t="shared" si="2"/>
        <v>1057398.7123062778</v>
      </c>
      <c r="D23" s="5">
        <f>+保険料収入!C23</f>
        <v>0.9</v>
      </c>
      <c r="E23" s="15">
        <f>+保険料収入!D23</f>
        <v>4.0099999999999997E-3</v>
      </c>
      <c r="F23" s="5">
        <f>+保険料収入!E23</f>
        <v>0.9</v>
      </c>
      <c r="G23" s="25">
        <f>+保険料収入!F23</f>
        <v>0.89639100000000005</v>
      </c>
    </row>
    <row r="24" spans="1:7" x14ac:dyDescent="0.2">
      <c r="A24" s="13">
        <f t="shared" si="1"/>
        <v>23</v>
      </c>
      <c r="B24" s="1">
        <f t="shared" si="0"/>
        <v>3753.4570489268299</v>
      </c>
      <c r="C24" s="1">
        <f t="shared" si="2"/>
        <v>947842.68912293669</v>
      </c>
      <c r="D24" s="5">
        <f>+保険料収入!C24</f>
        <v>0.9</v>
      </c>
      <c r="E24" s="15">
        <f>+保険料収入!D24</f>
        <v>4.4000000000000003E-3</v>
      </c>
      <c r="F24" s="5">
        <f>+保険料収入!E24</f>
        <v>0.9</v>
      </c>
      <c r="G24" s="25">
        <f>+保険料収入!F24</f>
        <v>0.89604000000000006</v>
      </c>
    </row>
    <row r="25" spans="1:7" x14ac:dyDescent="0.2">
      <c r="A25" s="13">
        <f t="shared" si="1"/>
        <v>24</v>
      </c>
      <c r="B25" s="1">
        <f t="shared" si="0"/>
        <v>3668.997440858614</v>
      </c>
      <c r="C25" s="1">
        <f t="shared" si="2"/>
        <v>849304.96316171624</v>
      </c>
      <c r="D25" s="5">
        <f>+保険料収入!C25</f>
        <v>0.9</v>
      </c>
      <c r="E25" s="15">
        <f>+保険料収入!D25</f>
        <v>4.7999999999999996E-3</v>
      </c>
      <c r="F25" s="5">
        <f>+保険料収入!E25</f>
        <v>0.9</v>
      </c>
      <c r="G25" s="25">
        <f>+保険料収入!F25</f>
        <v>0.89568000000000003</v>
      </c>
    </row>
    <row r="26" spans="1:7" x14ac:dyDescent="0.2">
      <c r="A26" s="13">
        <f t="shared" si="1"/>
        <v>25</v>
      </c>
      <c r="B26" s="1">
        <f t="shared" si="0"/>
        <v>3573.7942952632152</v>
      </c>
      <c r="C26" s="1">
        <f t="shared" si="2"/>
        <v>760705.46940468601</v>
      </c>
      <c r="D26" s="5">
        <f>+保険料収入!C26</f>
        <v>0.9</v>
      </c>
      <c r="E26" s="15">
        <f>+保険料収入!D26</f>
        <v>5.2199999999999998E-3</v>
      </c>
      <c r="F26" s="5">
        <f>+保険料収入!E26</f>
        <v>0.9</v>
      </c>
      <c r="G26" s="25">
        <f>+保険料収入!F26</f>
        <v>0.89530200000000004</v>
      </c>
    </row>
    <row r="27" spans="1:7" x14ac:dyDescent="0.2">
      <c r="A27" s="13">
        <f t="shared" si="1"/>
        <v>26</v>
      </c>
      <c r="B27" s="1">
        <f t="shared" si="0"/>
        <v>3475.4549370461737</v>
      </c>
      <c r="C27" s="1">
        <f t="shared" si="2"/>
        <v>681061.12816895428</v>
      </c>
      <c r="D27" s="5">
        <f>+保険料収入!C27</f>
        <v>0.9</v>
      </c>
      <c r="E27" s="15">
        <f>+保険料収入!D27</f>
        <v>5.6699999999999997E-3</v>
      </c>
      <c r="F27" s="5">
        <f>+保険料収入!E27</f>
        <v>0.9</v>
      </c>
      <c r="G27" s="25">
        <f>+保険料収入!F27</f>
        <v>0.89489700000000005</v>
      </c>
    </row>
    <row r="28" spans="1:7" x14ac:dyDescent="0.2">
      <c r="A28" s="13">
        <f t="shared" si="1"/>
        <v>27</v>
      </c>
      <c r="B28" s="1">
        <f t="shared" si="0"/>
        <v>3373.4693668970958</v>
      </c>
      <c r="C28" s="1">
        <f t="shared" si="2"/>
        <v>609479.56041501276</v>
      </c>
      <c r="D28" s="5">
        <f>+保険料収入!C28</f>
        <v>0.9</v>
      </c>
      <c r="E28" s="15">
        <f>+保険料収入!D28</f>
        <v>6.1500000000000001E-3</v>
      </c>
      <c r="F28" s="5">
        <f>+保険料収入!E28</f>
        <v>0.9</v>
      </c>
      <c r="G28" s="25">
        <f>+保険料収入!F28</f>
        <v>0.89446500000000007</v>
      </c>
    </row>
    <row r="29" spans="1:7" x14ac:dyDescent="0.2">
      <c r="A29" s="13">
        <f t="shared" si="1"/>
        <v>28</v>
      </c>
      <c r="B29" s="1">
        <f t="shared" si="0"/>
        <v>3267.6778612296466</v>
      </c>
      <c r="C29" s="1">
        <f t="shared" si="2"/>
        <v>545158.13500661438</v>
      </c>
      <c r="D29" s="5">
        <f>+保険料収入!C29</f>
        <v>0.9</v>
      </c>
      <c r="E29" s="15">
        <f>+保険料収入!D29</f>
        <v>6.6600000000000001E-3</v>
      </c>
      <c r="F29" s="5">
        <f>+保険料収入!E29</f>
        <v>0.9</v>
      </c>
      <c r="G29" s="25">
        <f>+保険料収入!F29</f>
        <v>0.89400599999999997</v>
      </c>
    </row>
    <row r="30" spans="1:7" x14ac:dyDescent="0.2">
      <c r="A30" s="13">
        <f t="shared" si="1"/>
        <v>29</v>
      </c>
      <c r="B30" s="1">
        <f t="shared" si="0"/>
        <v>3149.4149472322015</v>
      </c>
      <c r="C30" s="1">
        <f t="shared" si="2"/>
        <v>487374.64364472328</v>
      </c>
      <c r="D30" s="5">
        <f>+保険料収入!C30</f>
        <v>0.9</v>
      </c>
      <c r="E30" s="15">
        <f>+保険料収入!D30</f>
        <v>7.1799999999999998E-3</v>
      </c>
      <c r="F30" s="5">
        <f>+保険料収入!E30</f>
        <v>0.9</v>
      </c>
      <c r="G30" s="25">
        <f>+保険料収入!F30</f>
        <v>0.89353800000000005</v>
      </c>
    </row>
    <row r="31" spans="1:7" x14ac:dyDescent="0.2">
      <c r="A31" s="13">
        <f t="shared" si="1"/>
        <v>30</v>
      </c>
      <c r="B31" s="1">
        <f t="shared" si="0"/>
        <v>3033.6077663438091</v>
      </c>
      <c r="C31" s="1">
        <f t="shared" si="2"/>
        <v>435487.7643330188</v>
      </c>
      <c r="D31" s="5">
        <f>+保険料収入!C31</f>
        <v>0.9</v>
      </c>
      <c r="E31" s="15">
        <f>+保険料収入!D31</f>
        <v>7.7400000000000004E-3</v>
      </c>
      <c r="F31" s="5">
        <f>+保険料収入!E31</f>
        <v>0.9</v>
      </c>
      <c r="G31" s="25">
        <f>+保険料収入!F31</f>
        <v>0.89303399999999999</v>
      </c>
    </row>
    <row r="32" spans="1:7" x14ac:dyDescent="0.2">
      <c r="A32" s="13">
        <f t="shared" si="1"/>
        <v>31</v>
      </c>
      <c r="B32" s="1">
        <f t="shared" si="0"/>
        <v>2919.1237832810984</v>
      </c>
      <c r="C32" s="1">
        <f t="shared" si="2"/>
        <v>388905.38013337308</v>
      </c>
      <c r="D32" s="5">
        <f>+保険料収入!C32</f>
        <v>0.9</v>
      </c>
      <c r="E32" s="15">
        <f>+保険料収入!D32</f>
        <v>8.3400000000000002E-3</v>
      </c>
      <c r="F32" s="5">
        <f>+保険料収入!E32</f>
        <v>0.9</v>
      </c>
      <c r="G32" s="25">
        <f>+保険料収入!F32</f>
        <v>0.89249400000000001</v>
      </c>
    </row>
    <row r="33" spans="1:7" x14ac:dyDescent="0.2">
      <c r="A33" s="13">
        <f t="shared" si="1"/>
        <v>32</v>
      </c>
      <c r="B33" s="1">
        <f t="shared" si="0"/>
        <v>2817.7230414577743</v>
      </c>
      <c r="C33" s="1">
        <f t="shared" si="2"/>
        <v>347095.71833675465</v>
      </c>
      <c r="D33" s="5">
        <f>+保険料収入!C33</f>
        <v>0.9</v>
      </c>
      <c r="E33" s="15">
        <f>+保険料収入!D33</f>
        <v>9.0200000000000002E-3</v>
      </c>
      <c r="F33" s="5">
        <f>+保険料収入!E33</f>
        <v>0.9</v>
      </c>
      <c r="G33" s="25">
        <f>+保険料収入!F33</f>
        <v>0.89188200000000006</v>
      </c>
    </row>
    <row r="34" spans="1:7" x14ac:dyDescent="0.2">
      <c r="A34" s="13">
        <f t="shared" si="1"/>
        <v>33</v>
      </c>
      <c r="B34" s="1">
        <f t="shared" si="0"/>
        <v>2733.1796107426558</v>
      </c>
      <c r="C34" s="1">
        <f t="shared" si="2"/>
        <v>309568.42346162145</v>
      </c>
      <c r="D34" s="5">
        <f>+保険料収入!C34</f>
        <v>0.9</v>
      </c>
      <c r="E34" s="15">
        <f>+保険料収入!D34</f>
        <v>9.8099999999999993E-3</v>
      </c>
      <c r="F34" s="5">
        <f>+保険料収入!E34</f>
        <v>0.9</v>
      </c>
      <c r="G34" s="25">
        <f>+保険料収入!F34</f>
        <v>0.89117100000000005</v>
      </c>
    </row>
    <row r="35" spans="1:7" x14ac:dyDescent="0.2">
      <c r="A35" s="13">
        <f t="shared" si="1"/>
        <v>34</v>
      </c>
      <c r="B35" s="1">
        <f t="shared" si="0"/>
        <v>2661.6748177175068</v>
      </c>
      <c r="C35" s="1">
        <f t="shared" si="2"/>
        <v>275878.40150471666</v>
      </c>
      <c r="D35" s="5">
        <f>+保険料収入!C35</f>
        <v>0.9</v>
      </c>
      <c r="E35" s="15">
        <f>+保険料収入!D35</f>
        <v>1.072E-2</v>
      </c>
      <c r="F35" s="5">
        <f>+保険料収入!E35</f>
        <v>0.9</v>
      </c>
      <c r="G35" s="25">
        <f>+保険料収入!F35</f>
        <v>0.89035200000000003</v>
      </c>
    </row>
    <row r="36" spans="1:7" x14ac:dyDescent="0.2">
      <c r="A36" s="13">
        <f t="shared" si="1"/>
        <v>35</v>
      </c>
      <c r="B36" s="1">
        <f t="shared" si="0"/>
        <v>2608.578775017922</v>
      </c>
      <c r="C36" s="1">
        <f t="shared" si="2"/>
        <v>245628.88653652748</v>
      </c>
      <c r="D36" s="5">
        <f>+保険料収入!C36</f>
        <v>0.9</v>
      </c>
      <c r="E36" s="15">
        <f>+保険料収入!D36</f>
        <v>1.18E-2</v>
      </c>
      <c r="F36" s="5">
        <f>+保険料収入!E36</f>
        <v>0.9</v>
      </c>
      <c r="G36" s="25">
        <f>+保険料収入!F36</f>
        <v>0.88938000000000006</v>
      </c>
    </row>
    <row r="37" spans="1:7" x14ac:dyDescent="0.2">
      <c r="A37" s="13">
        <f t="shared" si="1"/>
        <v>36</v>
      </c>
      <c r="B37" s="1">
        <f t="shared" si="0"/>
        <v>2567.7485041937498</v>
      </c>
      <c r="C37" s="1">
        <f t="shared" si="2"/>
        <v>218457.41910785684</v>
      </c>
      <c r="D37" s="5">
        <f>+保険料収入!C37</f>
        <v>0.9</v>
      </c>
      <c r="E37" s="15">
        <f>+保険料収入!D37</f>
        <v>1.306E-2</v>
      </c>
      <c r="F37" s="5">
        <f>+保険料収入!E37</f>
        <v>0.9</v>
      </c>
      <c r="G37" s="25">
        <f>+保険料収入!F37</f>
        <v>0.88824599999999998</v>
      </c>
    </row>
    <row r="38" spans="1:7" x14ac:dyDescent="0.2">
      <c r="A38" s="13">
        <f t="shared" si="1"/>
        <v>37</v>
      </c>
      <c r="B38" s="1">
        <f t="shared" si="0"/>
        <v>2535.7660601585221</v>
      </c>
      <c r="C38" s="1">
        <f t="shared" si="2"/>
        <v>194043.92869287741</v>
      </c>
      <c r="D38" s="5">
        <f>+保険料収入!C38</f>
        <v>0.9</v>
      </c>
      <c r="E38" s="15">
        <f>+保険料収入!D38</f>
        <v>1.452E-2</v>
      </c>
      <c r="F38" s="5">
        <f>+保険料収入!E38</f>
        <v>0.9</v>
      </c>
      <c r="G38" s="25">
        <f>+保険料収入!F38</f>
        <v>0.88693200000000005</v>
      </c>
    </row>
    <row r="39" spans="1:7" x14ac:dyDescent="0.2">
      <c r="A39" s="13">
        <f t="shared" si="1"/>
        <v>38</v>
      </c>
      <c r="B39" s="1">
        <f t="shared" si="0"/>
        <v>2503.077227439343</v>
      </c>
      <c r="C39" s="1">
        <f t="shared" si="2"/>
        <v>172103.76976343116</v>
      </c>
      <c r="D39" s="5">
        <f>+保険料収入!C39</f>
        <v>0.9</v>
      </c>
      <c r="E39" s="15">
        <f>+保険料収入!D39</f>
        <v>1.6160000000000001E-2</v>
      </c>
      <c r="F39" s="5">
        <f>+保険料収入!E39</f>
        <v>0.9</v>
      </c>
      <c r="G39" s="25">
        <f>+保険料収入!F39</f>
        <v>0.88545600000000002</v>
      </c>
    </row>
    <row r="40" spans="1:7" x14ac:dyDescent="0.2">
      <c r="A40" s="13">
        <f t="shared" si="1"/>
        <v>39</v>
      </c>
      <c r="B40" s="1">
        <f t="shared" si="0"/>
        <v>2460.4940350260881</v>
      </c>
      <c r="C40" s="1">
        <f t="shared" si="2"/>
        <v>152390.3155596487</v>
      </c>
      <c r="D40" s="5">
        <f>+保険料収入!C40</f>
        <v>0.9</v>
      </c>
      <c r="E40" s="15">
        <f>+保険料収入!D40</f>
        <v>1.7940000000000001E-2</v>
      </c>
      <c r="F40" s="5">
        <f>+保険料収入!E40</f>
        <v>0.9</v>
      </c>
      <c r="G40" s="25">
        <f>+保険料収入!F40</f>
        <v>0.88385400000000003</v>
      </c>
    </row>
    <row r="41" spans="1:7" x14ac:dyDescent="0.2">
      <c r="A41" s="13">
        <f t="shared" si="1"/>
        <v>40</v>
      </c>
      <c r="B41" s="1">
        <f t="shared" si="0"/>
        <v>2407.4631798997884</v>
      </c>
      <c r="C41" s="1">
        <f t="shared" si="2"/>
        <v>134690.78996865774</v>
      </c>
      <c r="D41" s="5">
        <f>+保険料収入!C41</f>
        <v>0.9</v>
      </c>
      <c r="E41" s="15">
        <f>+保険料収入!D41</f>
        <v>1.9859999999999999E-2</v>
      </c>
      <c r="F41" s="5">
        <f>+保険料収入!E41</f>
        <v>0.9</v>
      </c>
      <c r="G41" s="25">
        <f>+保険料収入!F41</f>
        <v>0.88212599999999997</v>
      </c>
    </row>
    <row r="42" spans="1:7" x14ac:dyDescent="0.2">
      <c r="A42" s="13">
        <f t="shared" si="1"/>
        <v>41</v>
      </c>
      <c r="B42" s="1">
        <f t="shared" si="0"/>
        <v>2345.0368086685762</v>
      </c>
      <c r="C42" s="1">
        <f t="shared" si="2"/>
        <v>118814.24779189218</v>
      </c>
      <c r="D42" s="5">
        <f>+保険料収入!C42</f>
        <v>0.9</v>
      </c>
      <c r="E42" s="15">
        <f>+保険料収入!D42</f>
        <v>2.1930000000000002E-2</v>
      </c>
      <c r="F42" s="5">
        <f>+保険料収入!E42</f>
        <v>0.9</v>
      </c>
      <c r="G42" s="25">
        <f>+保険料収入!F42</f>
        <v>0.88026300000000002</v>
      </c>
    </row>
    <row r="43" spans="1:7" x14ac:dyDescent="0.2">
      <c r="A43" s="13">
        <f t="shared" si="1"/>
        <v>42</v>
      </c>
      <c r="B43" s="1">
        <f t="shared" si="0"/>
        <v>2273.2155331446875</v>
      </c>
      <c r="C43" s="1">
        <f t="shared" si="2"/>
        <v>104587.78620403439</v>
      </c>
      <c r="D43" s="5">
        <f>+保険料収入!C43</f>
        <v>0.9</v>
      </c>
      <c r="E43" s="15">
        <f>+保険料収入!D43</f>
        <v>2.4150000000000001E-2</v>
      </c>
      <c r="F43" s="5">
        <f>+保険料収入!E43</f>
        <v>0.9</v>
      </c>
      <c r="G43" s="25">
        <f>+保険料収入!F43</f>
        <v>0.87826500000000007</v>
      </c>
    </row>
    <row r="44" spans="1:7" x14ac:dyDescent="0.2">
      <c r="A44" s="13">
        <f t="shared" si="1"/>
        <v>43</v>
      </c>
      <c r="B44" s="1">
        <f t="shared" si="0"/>
        <v>2196.5475553032779</v>
      </c>
      <c r="C44" s="1">
        <f t="shared" si="2"/>
        <v>91855.79205048627</v>
      </c>
      <c r="D44" s="5">
        <f>+保険料収入!C44</f>
        <v>0.9</v>
      </c>
      <c r="E44" s="15">
        <f>+保険料収入!D44</f>
        <v>2.657E-2</v>
      </c>
      <c r="F44" s="5">
        <f>+保険料収入!E44</f>
        <v>0.9</v>
      </c>
      <c r="G44" s="25">
        <f>+保険料収入!F44</f>
        <v>0.87608700000000006</v>
      </c>
    </row>
    <row r="45" spans="1:7" x14ac:dyDescent="0.2">
      <c r="A45" s="13">
        <f t="shared" si="1"/>
        <v>44</v>
      </c>
      <c r="B45" s="1">
        <f t="shared" si="0"/>
        <v>2117.0207127875651</v>
      </c>
      <c r="C45" s="1">
        <f t="shared" si="2"/>
        <v>80473.665290134377</v>
      </c>
      <c r="D45" s="5">
        <f>+保険料収入!C45</f>
        <v>0.9</v>
      </c>
      <c r="E45" s="15">
        <f>+保険料収入!D45</f>
        <v>2.9229999999999999E-2</v>
      </c>
      <c r="F45" s="5">
        <f>+保険料収入!E45</f>
        <v>0.9</v>
      </c>
      <c r="G45" s="25">
        <f>+保険料収入!F45</f>
        <v>0.87369300000000005</v>
      </c>
    </row>
    <row r="46" spans="1:7" x14ac:dyDescent="0.2">
      <c r="A46" s="13">
        <f t="shared" si="1"/>
        <v>45</v>
      </c>
      <c r="B46" s="1">
        <f t="shared" si="0"/>
        <v>2039.4612283480064</v>
      </c>
      <c r="C46" s="1">
        <f t="shared" si="2"/>
        <v>70309.278048333377</v>
      </c>
      <c r="D46" s="5">
        <f>+保険料収入!C46</f>
        <v>0.9</v>
      </c>
      <c r="E46" s="15">
        <f>+保険料収入!D46</f>
        <v>3.2230000000000002E-2</v>
      </c>
      <c r="F46" s="5">
        <f>+保険料収入!E46</f>
        <v>0.9</v>
      </c>
      <c r="G46" s="25">
        <f>+保険料収入!F46</f>
        <v>0.87099300000000002</v>
      </c>
    </row>
    <row r="47" spans="1:7" x14ac:dyDescent="0.2">
      <c r="A47" s="13">
        <f t="shared" si="1"/>
        <v>46</v>
      </c>
      <c r="B47" s="1">
        <f t="shared" si="0"/>
        <v>1966.5032040545623</v>
      </c>
      <c r="C47" s="1">
        <f t="shared" si="2"/>
        <v>61238.889015152032</v>
      </c>
      <c r="D47" s="5">
        <f>+保険料収入!C47</f>
        <v>0.9</v>
      </c>
      <c r="E47" s="15">
        <f>+保険料収入!D47</f>
        <v>3.5680000000000003E-2</v>
      </c>
      <c r="F47" s="5">
        <f>+保険料収入!E47</f>
        <v>0.9</v>
      </c>
      <c r="G47" s="25">
        <f>+保険料収入!F47</f>
        <v>0.86788799999999999</v>
      </c>
    </row>
    <row r="48" spans="1:7" x14ac:dyDescent="0.2">
      <c r="A48" s="13">
        <f t="shared" si="1"/>
        <v>47</v>
      </c>
      <c r="B48" s="1">
        <f t="shared" si="0"/>
        <v>1894.6907663296981</v>
      </c>
      <c r="C48" s="1">
        <f t="shared" si="2"/>
        <v>53148.496909582267</v>
      </c>
      <c r="D48" s="5">
        <f>+保険料収入!C48</f>
        <v>0.9</v>
      </c>
      <c r="E48" s="15">
        <f>+保険料収入!D48</f>
        <v>3.9609999999999999E-2</v>
      </c>
      <c r="F48" s="5">
        <f>+保険料収入!E48</f>
        <v>0.9</v>
      </c>
      <c r="G48" s="25">
        <f>+保険料収入!F48</f>
        <v>0.86435099999999998</v>
      </c>
    </row>
    <row r="49" spans="1:7" x14ac:dyDescent="0.2">
      <c r="A49" s="13">
        <f t="shared" si="1"/>
        <v>48</v>
      </c>
      <c r="B49" s="1">
        <f t="shared" si="0"/>
        <v>1819.1826755108559</v>
      </c>
      <c r="C49" s="1">
        <f t="shared" si="2"/>
        <v>45938.95645229434</v>
      </c>
      <c r="D49" s="5">
        <f>+保険料収入!C49</f>
        <v>0.9</v>
      </c>
      <c r="E49" s="15">
        <f>+保険料収入!D49</f>
        <v>4.3999999999999997E-2</v>
      </c>
      <c r="F49" s="5">
        <f>+保険料収入!E49</f>
        <v>0.9</v>
      </c>
      <c r="G49" s="25">
        <f>+保険料収入!F49</f>
        <v>0.86040000000000005</v>
      </c>
    </row>
    <row r="50" spans="1:7" x14ac:dyDescent="0.2">
      <c r="A50" s="13">
        <f t="shared" si="1"/>
        <v>49</v>
      </c>
      <c r="B50" s="1">
        <f t="shared" si="0"/>
        <v>1734.9093688283021</v>
      </c>
      <c r="C50" s="1">
        <f t="shared" si="2"/>
        <v>39525.878131554055</v>
      </c>
      <c r="D50" s="5">
        <f>+保険料収入!C50</f>
        <v>0.9</v>
      </c>
      <c r="E50" s="15">
        <f>+保険料収入!D50</f>
        <v>4.8770000000000001E-2</v>
      </c>
      <c r="F50" s="5">
        <f>+保険料収入!E50</f>
        <v>0.9</v>
      </c>
      <c r="G50" s="25">
        <f>+保険料収入!F50</f>
        <v>0.85610700000000006</v>
      </c>
    </row>
    <row r="51" spans="1:7" x14ac:dyDescent="0.2">
      <c r="A51" s="13">
        <f t="shared" si="1"/>
        <v>50</v>
      </c>
      <c r="B51" s="1">
        <f t="shared" si="0"/>
        <v>1652.1589498627723</v>
      </c>
      <c r="C51" s="1">
        <f t="shared" si="2"/>
        <v>33838.380949570346</v>
      </c>
      <c r="D51" s="5">
        <f>+保険料収入!C51</f>
        <v>0.9</v>
      </c>
      <c r="E51" s="15">
        <f>+保険料収入!D51</f>
        <v>5.425E-2</v>
      </c>
      <c r="F51" s="5">
        <f>+保険料収入!E51</f>
        <v>0.9</v>
      </c>
      <c r="G51" s="25">
        <f>+保険料収入!F51</f>
        <v>0.85117500000000001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3ED1-4035-4AAA-A604-703039F01C48}">
  <dimension ref="A1:Z109"/>
  <sheetViews>
    <sheetView showGridLines="0" workbookViewId="0"/>
  </sheetViews>
  <sheetFormatPr defaultRowHeight="13.2" x14ac:dyDescent="0.2"/>
  <cols>
    <col min="1" max="1" width="8.77734375" bestFit="1" customWidth="1"/>
    <col min="2" max="2" width="10.77734375" bestFit="1" customWidth="1"/>
    <col min="3" max="4" width="6.88671875" bestFit="1" customWidth="1"/>
    <col min="5" max="5" width="10.77734375" bestFit="1" customWidth="1"/>
    <col min="6" max="6" width="8.77734375" bestFit="1" customWidth="1"/>
    <col min="7" max="7" width="19.109375" bestFit="1" customWidth="1"/>
    <col min="8" max="8" width="17" bestFit="1" customWidth="1"/>
    <col min="9" max="9" width="9.109375" customWidth="1"/>
    <col min="10" max="10" width="4.88671875" bestFit="1" customWidth="1"/>
    <col min="11" max="11" width="8.109375" bestFit="1" customWidth="1"/>
    <col min="12" max="12" width="7.44140625" bestFit="1" customWidth="1"/>
    <col min="13" max="13" width="5.44140625" bestFit="1" customWidth="1"/>
    <col min="14" max="14" width="7.44140625" bestFit="1" customWidth="1"/>
    <col min="15" max="15" width="8.21875" bestFit="1" customWidth="1"/>
    <col min="16" max="16" width="7.44140625" bestFit="1" customWidth="1"/>
    <col min="17" max="17" width="8.88671875" bestFit="1" customWidth="1"/>
    <col min="18" max="18" width="5.44140625" bestFit="1" customWidth="1"/>
    <col min="19" max="19" width="6.44140625" bestFit="1" customWidth="1"/>
    <col min="20" max="20" width="9" customWidth="1"/>
    <col min="21" max="21" width="3.109375" bestFit="1" customWidth="1"/>
    <col min="22" max="22" width="6.44140625" bestFit="1" customWidth="1"/>
    <col min="23" max="23" width="5.44140625" bestFit="1" customWidth="1"/>
    <col min="24" max="24" width="7" bestFit="1" customWidth="1"/>
    <col min="25" max="25" width="7.44140625" bestFit="1" customWidth="1"/>
    <col min="26" max="26" width="5.44140625" bestFit="1" customWidth="1"/>
  </cols>
  <sheetData>
    <row r="1" spans="1:26" x14ac:dyDescent="0.2">
      <c r="A1" s="20" t="s">
        <v>22</v>
      </c>
      <c r="B1" s="20" t="s">
        <v>26</v>
      </c>
      <c r="C1" s="21" t="s">
        <v>53</v>
      </c>
      <c r="D1" s="21" t="s">
        <v>34</v>
      </c>
      <c r="E1" s="21" t="s">
        <v>35</v>
      </c>
      <c r="F1" s="21" t="s">
        <v>36</v>
      </c>
      <c r="G1" s="21" t="s">
        <v>47</v>
      </c>
      <c r="H1" s="21" t="s">
        <v>48</v>
      </c>
      <c r="I1" s="21"/>
      <c r="J1" s="21" t="s">
        <v>14</v>
      </c>
      <c r="K1" s="21" t="s">
        <v>15</v>
      </c>
      <c r="L1" s="21" t="s">
        <v>13</v>
      </c>
      <c r="M1" s="21" t="s">
        <v>12</v>
      </c>
      <c r="N1" s="21" t="s">
        <v>11</v>
      </c>
      <c r="O1" s="6" t="s">
        <v>10</v>
      </c>
      <c r="P1" s="6" t="s">
        <v>9</v>
      </c>
      <c r="Q1" s="6" t="s">
        <v>8</v>
      </c>
      <c r="R1" s="6" t="s">
        <v>7</v>
      </c>
      <c r="S1" s="6" t="s">
        <v>6</v>
      </c>
      <c r="T1" s="6" t="s">
        <v>5</v>
      </c>
      <c r="U1" s="6" t="s">
        <v>42</v>
      </c>
      <c r="V1" s="6" t="s">
        <v>51</v>
      </c>
      <c r="W1" s="6" t="s">
        <v>4</v>
      </c>
      <c r="X1" s="6" t="s">
        <v>3</v>
      </c>
      <c r="Y1" s="6" t="s">
        <v>2</v>
      </c>
      <c r="Z1" s="6" t="s">
        <v>52</v>
      </c>
    </row>
    <row r="2" spans="1:26" ht="13.5" customHeight="1" x14ac:dyDescent="0.2">
      <c r="A2">
        <v>1</v>
      </c>
      <c r="B2" s="1">
        <f>10000000*V3*C2</f>
        <v>4927.5467112093293</v>
      </c>
      <c r="C2" s="5">
        <f>1-D2</f>
        <v>9.9999999999999978E-2</v>
      </c>
      <c r="D2" s="5">
        <v>0.9</v>
      </c>
      <c r="E2" s="15">
        <f>+K32</f>
        <v>8.5999999999999998E-4</v>
      </c>
      <c r="F2" s="5">
        <v>0.4</v>
      </c>
      <c r="G2" s="25">
        <f>D2-E2*F2</f>
        <v>0.89965600000000001</v>
      </c>
      <c r="H2" s="25">
        <f>+G2</f>
        <v>0.89965600000000001</v>
      </c>
      <c r="J2">
        <v>0</v>
      </c>
      <c r="K2" s="2">
        <v>1.08E-3</v>
      </c>
      <c r="L2" s="1">
        <v>100000</v>
      </c>
      <c r="M2" s="1">
        <f t="shared" ref="M2:M65" si="0">+L2*K2</f>
        <v>108</v>
      </c>
      <c r="N2" s="2">
        <f t="shared" ref="N2:N65" si="1">+(1/(1+T$2))^J2</f>
        <v>1</v>
      </c>
      <c r="O2" s="2">
        <f t="shared" ref="O2:O65" si="2">+(1/(1+T$2))^(J2+0.5)</f>
        <v>0.99136319419321939</v>
      </c>
      <c r="P2" s="1">
        <f t="shared" ref="P2:P65" si="3">+N2*L2</f>
        <v>100000</v>
      </c>
      <c r="Q2" s="1">
        <f t="shared" ref="Q2:Q65" si="4">+P2+Q3</f>
        <v>4273810.1793009192</v>
      </c>
      <c r="R2" s="1">
        <f t="shared" ref="R2:R65" si="5">+O2*M2</f>
        <v>107.06722497286769</v>
      </c>
      <c r="S2" s="1">
        <f t="shared" ref="S2:S65" si="6">+R2+S3</f>
        <v>26725.488071432675</v>
      </c>
      <c r="T2" s="4">
        <v>1.7500000000000002E-2</v>
      </c>
      <c r="U2" s="1">
        <f>+J2</f>
        <v>0</v>
      </c>
      <c r="V2" s="3">
        <f>+W2-$Y$2*X2-$Z$2*MAX(0,(1-U2/10))</f>
        <v>-1.4999999999999999E-2</v>
      </c>
      <c r="W2" s="3">
        <f>S32/P32</f>
        <v>0.43699245241468471</v>
      </c>
      <c r="X2" s="3">
        <f>MAX(0,(Q32-Q$62)/P32)</f>
        <v>23.063198630740708</v>
      </c>
      <c r="Y2" s="3">
        <f>W2/X2</f>
        <v>1.8947608239917851E-2</v>
      </c>
      <c r="Z2" s="3">
        <f>150000/10000000</f>
        <v>1.4999999999999999E-2</v>
      </c>
    </row>
    <row r="3" spans="1:26" x14ac:dyDescent="0.2">
      <c r="A3">
        <f>+A2+1</f>
        <v>2</v>
      </c>
      <c r="B3" s="1">
        <f>10000000*V4*C3*H2</f>
        <v>22639.431990468067</v>
      </c>
      <c r="C3" s="5">
        <f t="shared" ref="C3:C51" si="7">1-D3</f>
        <v>9.9999999999999978E-2</v>
      </c>
      <c r="D3" s="5">
        <v>0.9</v>
      </c>
      <c r="E3" s="15">
        <f t="shared" ref="E3:E51" si="8">+K33</f>
        <v>8.8999999999999995E-4</v>
      </c>
      <c r="F3" s="19">
        <f>+F$2+(F$12-F$2)/10*A2</f>
        <v>0.45</v>
      </c>
      <c r="G3" s="25">
        <f t="shared" ref="G3:G51" si="9">D3-E3*F3</f>
        <v>0.8995995</v>
      </c>
      <c r="H3" s="25">
        <f>+G3*H2</f>
        <v>0.809330087772</v>
      </c>
      <c r="J3">
        <v>1</v>
      </c>
      <c r="K3" s="2">
        <v>7.5000000000000002E-4</v>
      </c>
      <c r="L3" s="1">
        <f t="shared" ref="L3:L66" si="10">+L2-M2</f>
        <v>99892</v>
      </c>
      <c r="M3" s="1">
        <f t="shared" si="0"/>
        <v>74.918999999999997</v>
      </c>
      <c r="N3" s="2">
        <f t="shared" si="1"/>
        <v>0.98280098280098271</v>
      </c>
      <c r="O3" s="2">
        <f t="shared" si="2"/>
        <v>0.9743127215658175</v>
      </c>
      <c r="P3" s="1">
        <f t="shared" si="3"/>
        <v>98173.955773955764</v>
      </c>
      <c r="Q3" s="1">
        <f t="shared" si="4"/>
        <v>4173810.1793009187</v>
      </c>
      <c r="R3" s="1">
        <f t="shared" si="5"/>
        <v>72.994534786989476</v>
      </c>
      <c r="S3" s="1">
        <f t="shared" si="6"/>
        <v>26618.420846459809</v>
      </c>
      <c r="T3" s="1"/>
      <c r="U3" s="1">
        <f t="shared" ref="U3:U52" si="11">+J3</f>
        <v>1</v>
      </c>
      <c r="V3" s="3">
        <f t="shared" ref="V3:V52" si="12">+W3-$Y$2*X3-$Z$2*MAX(0,(1-U3/10))</f>
        <v>4.9275467112093307E-3</v>
      </c>
      <c r="W3" s="3">
        <f t="shared" ref="W3:W52" si="13">S33/P33</f>
        <v>0.444154300667437</v>
      </c>
      <c r="X3" s="3">
        <f t="shared" ref="X3:X52" si="14">MAX(0,(Q33-Q$62)/P33)</f>
        <v>22.468627626537494</v>
      </c>
      <c r="Y3" s="3"/>
      <c r="Z3" s="3"/>
    </row>
    <row r="4" spans="1:26" x14ac:dyDescent="0.2">
      <c r="A4">
        <f t="shared" ref="A4:A51" si="15">+A3+1</f>
        <v>3</v>
      </c>
      <c r="B4" s="1">
        <f t="shared" ref="B4:B51" si="16">10000000*V5*C4*H3</f>
        <v>37000.806523385319</v>
      </c>
      <c r="C4" s="5">
        <f t="shared" si="7"/>
        <v>9.9999999999999978E-2</v>
      </c>
      <c r="D4" s="5">
        <v>0.9</v>
      </c>
      <c r="E4" s="15">
        <f t="shared" si="8"/>
        <v>9.2000000000000003E-4</v>
      </c>
      <c r="F4" s="19">
        <f t="shared" ref="F4:F11" si="17">+F$2+(F$12-F$2)/10*A3</f>
        <v>0.5</v>
      </c>
      <c r="G4" s="25">
        <f t="shared" si="9"/>
        <v>0.89954000000000001</v>
      </c>
      <c r="H4" s="25">
        <f t="shared" ref="H4:H51" si="18">+G4*H3</f>
        <v>0.72802478715442487</v>
      </c>
      <c r="J4">
        <v>2</v>
      </c>
      <c r="K4" s="2">
        <v>4.8999999999999998E-4</v>
      </c>
      <c r="L4" s="1">
        <f t="shared" si="10"/>
        <v>99817.081000000006</v>
      </c>
      <c r="M4" s="1">
        <f t="shared" si="0"/>
        <v>48.910369690000003</v>
      </c>
      <c r="N4" s="2">
        <f t="shared" si="1"/>
        <v>0.96589777179457748</v>
      </c>
      <c r="O4" s="2">
        <f t="shared" si="2"/>
        <v>0.95755550031038561</v>
      </c>
      <c r="P4" s="1">
        <f t="shared" si="3"/>
        <v>96413.096124938864</v>
      </c>
      <c r="Q4" s="1">
        <f t="shared" si="4"/>
        <v>4075636.223526963</v>
      </c>
      <c r="R4" s="1">
        <f t="shared" si="5"/>
        <v>46.834393518873874</v>
      </c>
      <c r="S4" s="1">
        <f t="shared" si="6"/>
        <v>26545.426311672818</v>
      </c>
      <c r="T4" s="1"/>
      <c r="U4" s="1">
        <f t="shared" si="11"/>
        <v>2</v>
      </c>
      <c r="V4" s="3">
        <f t="shared" si="12"/>
        <v>2.5164542881354734E-2</v>
      </c>
      <c r="W4" s="3">
        <f t="shared" si="13"/>
        <v>0.4514310208130593</v>
      </c>
      <c r="X4" s="3">
        <f t="shared" si="14"/>
        <v>21.863787380770791</v>
      </c>
      <c r="Y4" s="3"/>
      <c r="Z4" s="3"/>
    </row>
    <row r="5" spans="1:26" x14ac:dyDescent="0.2">
      <c r="A5">
        <f t="shared" si="15"/>
        <v>4</v>
      </c>
      <c r="B5" s="1">
        <f t="shared" si="16"/>
        <v>48475.545262666797</v>
      </c>
      <c r="C5" s="5">
        <f t="shared" si="7"/>
        <v>9.9999999999999978E-2</v>
      </c>
      <c r="D5" s="5">
        <v>0.9</v>
      </c>
      <c r="E5" s="15">
        <f t="shared" si="8"/>
        <v>9.6000000000000002E-4</v>
      </c>
      <c r="F5" s="19">
        <f t="shared" si="17"/>
        <v>0.55000000000000004</v>
      </c>
      <c r="G5" s="25">
        <f t="shared" si="9"/>
        <v>0.89947200000000005</v>
      </c>
      <c r="H5" s="25">
        <f t="shared" si="18"/>
        <v>0.65483791135136493</v>
      </c>
      <c r="J5">
        <v>3</v>
      </c>
      <c r="K5" s="2">
        <v>3.1E-4</v>
      </c>
      <c r="L5" s="1">
        <f t="shared" si="10"/>
        <v>99768.170630310007</v>
      </c>
      <c r="M5" s="1">
        <f t="shared" si="0"/>
        <v>30.928132895396104</v>
      </c>
      <c r="N5" s="2">
        <f t="shared" si="1"/>
        <v>0.94928527940499008</v>
      </c>
      <c r="O5" s="2">
        <f t="shared" si="2"/>
        <v>0.94108648679153373</v>
      </c>
      <c r="P5" s="1">
        <f t="shared" si="3"/>
        <v>94708.45573251856</v>
      </c>
      <c r="Q5" s="1">
        <f t="shared" si="4"/>
        <v>3979223.1274020243</v>
      </c>
      <c r="R5" s="1">
        <f t="shared" si="5"/>
        <v>29.106047929549984</v>
      </c>
      <c r="S5" s="1">
        <f t="shared" si="6"/>
        <v>26498.591918153943</v>
      </c>
      <c r="T5" s="1"/>
      <c r="U5" s="1">
        <f t="shared" si="11"/>
        <v>3</v>
      </c>
      <c r="V5" s="3">
        <f t="shared" si="12"/>
        <v>4.5717819073358104E-2</v>
      </c>
      <c r="W5" s="3">
        <f t="shared" si="13"/>
        <v>0.45882516774552951</v>
      </c>
      <c r="X5" s="3">
        <f t="shared" si="14"/>
        <v>21.248452235991394</v>
      </c>
      <c r="Y5" s="3"/>
      <c r="Z5" s="3"/>
    </row>
    <row r="6" spans="1:26" x14ac:dyDescent="0.2">
      <c r="A6">
        <f t="shared" si="15"/>
        <v>5</v>
      </c>
      <c r="B6" s="1">
        <f t="shared" si="16"/>
        <v>57477.422643875179</v>
      </c>
      <c r="C6" s="5">
        <f t="shared" si="7"/>
        <v>9.9999999999999978E-2</v>
      </c>
      <c r="D6" s="5">
        <v>0.9</v>
      </c>
      <c r="E6" s="15">
        <f t="shared" si="8"/>
        <v>1E-3</v>
      </c>
      <c r="F6" s="19">
        <f t="shared" si="17"/>
        <v>0.60000000000000009</v>
      </c>
      <c r="G6" s="25">
        <f t="shared" si="9"/>
        <v>0.89939999999999998</v>
      </c>
      <c r="H6" s="25">
        <f t="shared" si="18"/>
        <v>0.58896121746941765</v>
      </c>
      <c r="J6">
        <v>4</v>
      </c>
      <c r="K6" s="2">
        <v>2.1000000000000001E-4</v>
      </c>
      <c r="L6" s="1">
        <f t="shared" si="10"/>
        <v>99737.242497414612</v>
      </c>
      <c r="M6" s="1">
        <f t="shared" si="0"/>
        <v>20.944820924457069</v>
      </c>
      <c r="N6" s="2">
        <f t="shared" si="1"/>
        <v>0.93295850555772963</v>
      </c>
      <c r="O6" s="2">
        <f t="shared" si="2"/>
        <v>0.92490072411944335</v>
      </c>
      <c r="P6" s="1">
        <f t="shared" si="3"/>
        <v>93050.708708836813</v>
      </c>
      <c r="Q6" s="1">
        <f t="shared" si="4"/>
        <v>3884514.671669506</v>
      </c>
      <c r="R6" s="1">
        <f t="shared" si="5"/>
        <v>19.371880039582411</v>
      </c>
      <c r="S6" s="1">
        <f t="shared" si="6"/>
        <v>26469.485870224395</v>
      </c>
      <c r="T6" s="1"/>
      <c r="U6" s="1">
        <f t="shared" si="11"/>
        <v>4</v>
      </c>
      <c r="V6" s="3">
        <f t="shared" si="12"/>
        <v>6.6585020342699433E-2</v>
      </c>
      <c r="W6" s="3">
        <f t="shared" si="13"/>
        <v>0.46633392518116235</v>
      </c>
      <c r="X6" s="3">
        <f t="shared" si="14"/>
        <v>20.622597844051533</v>
      </c>
      <c r="Y6" s="3"/>
      <c r="Z6" s="3"/>
    </row>
    <row r="7" spans="1:26" x14ac:dyDescent="0.2">
      <c r="A7">
        <f t="shared" si="15"/>
        <v>6</v>
      </c>
      <c r="B7" s="1">
        <f t="shared" si="16"/>
        <v>64362.793332733134</v>
      </c>
      <c r="C7" s="5">
        <f t="shared" si="7"/>
        <v>9.9999999999999978E-2</v>
      </c>
      <c r="D7" s="5">
        <v>0.9</v>
      </c>
      <c r="E7" s="15">
        <f t="shared" si="8"/>
        <v>1.0499999999999999E-3</v>
      </c>
      <c r="F7" s="19">
        <f t="shared" si="17"/>
        <v>0.65</v>
      </c>
      <c r="G7" s="25">
        <f t="shared" si="9"/>
        <v>0.89931749999999999</v>
      </c>
      <c r="H7" s="25">
        <f t="shared" si="18"/>
        <v>0.52966312969155305</v>
      </c>
      <c r="J7">
        <v>5</v>
      </c>
      <c r="K7" s="2">
        <v>1.7000000000000001E-4</v>
      </c>
      <c r="L7" s="1">
        <f t="shared" si="10"/>
        <v>99716.297676490154</v>
      </c>
      <c r="M7" s="1">
        <f t="shared" si="0"/>
        <v>16.951770605003329</v>
      </c>
      <c r="N7" s="2">
        <f t="shared" si="1"/>
        <v>0.91691253617467283</v>
      </c>
      <c r="O7" s="2">
        <f t="shared" si="2"/>
        <v>0.90899334065792947</v>
      </c>
      <c r="P7" s="1">
        <f t="shared" si="3"/>
        <v>91431.123400499229</v>
      </c>
      <c r="Q7" s="1">
        <f t="shared" si="4"/>
        <v>3791463.9629606693</v>
      </c>
      <c r="R7" s="1">
        <f t="shared" si="5"/>
        <v>15.409046592308867</v>
      </c>
      <c r="S7" s="1">
        <f t="shared" si="6"/>
        <v>26450.113990184811</v>
      </c>
      <c r="T7" s="1"/>
      <c r="U7" s="1">
        <f t="shared" si="11"/>
        <v>5</v>
      </c>
      <c r="V7" s="3">
        <f t="shared" si="12"/>
        <v>8.777351104376524E-2</v>
      </c>
      <c r="W7" s="3">
        <f t="shared" si="13"/>
        <v>0.47396001683857975</v>
      </c>
      <c r="X7" s="3">
        <f t="shared" si="14"/>
        <v>19.985979285608046</v>
      </c>
      <c r="Y7" s="3"/>
      <c r="Z7" s="3"/>
    </row>
    <row r="8" spans="1:26" x14ac:dyDescent="0.2">
      <c r="A8">
        <f t="shared" si="15"/>
        <v>7</v>
      </c>
      <c r="B8" s="1">
        <f t="shared" si="16"/>
        <v>69439.168303972328</v>
      </c>
      <c r="C8" s="5">
        <f t="shared" si="7"/>
        <v>9.9999999999999978E-2</v>
      </c>
      <c r="D8" s="5">
        <v>0.9</v>
      </c>
      <c r="E8" s="15">
        <f t="shared" si="8"/>
        <v>1.1199999999999999E-3</v>
      </c>
      <c r="F8" s="19">
        <f t="shared" si="17"/>
        <v>0.70000000000000007</v>
      </c>
      <c r="G8" s="25">
        <f t="shared" si="9"/>
        <v>0.89921600000000002</v>
      </c>
      <c r="H8" s="25">
        <f t="shared" si="18"/>
        <v>0.47628156082871959</v>
      </c>
      <c r="J8">
        <v>6</v>
      </c>
      <c r="K8" s="2">
        <v>1.6000000000000001E-4</v>
      </c>
      <c r="L8" s="1">
        <f t="shared" si="10"/>
        <v>99699.345905885144</v>
      </c>
      <c r="M8" s="1">
        <f t="shared" si="0"/>
        <v>15.951895344941624</v>
      </c>
      <c r="N8" s="2">
        <f t="shared" si="1"/>
        <v>0.90114254169500996</v>
      </c>
      <c r="O8" s="2">
        <f t="shared" si="2"/>
        <v>0.89335954855816158</v>
      </c>
      <c r="P8" s="1">
        <f t="shared" si="3"/>
        <v>89843.321974959326</v>
      </c>
      <c r="Q8" s="1">
        <f t="shared" si="4"/>
        <v>3700032.8395601702</v>
      </c>
      <c r="R8" s="1">
        <f t="shared" si="5"/>
        <v>14.250778024004088</v>
      </c>
      <c r="S8" s="1">
        <f t="shared" si="6"/>
        <v>26434.704943592504</v>
      </c>
      <c r="T8" s="1"/>
      <c r="U8" s="1">
        <f t="shared" si="11"/>
        <v>6</v>
      </c>
      <c r="V8" s="3">
        <f t="shared" si="12"/>
        <v>0.10928188720011134</v>
      </c>
      <c r="W8" s="3">
        <f t="shared" si="13"/>
        <v>0.48170095548391684</v>
      </c>
      <c r="X8" s="3">
        <f t="shared" si="14"/>
        <v>19.338539389465133</v>
      </c>
      <c r="Y8" s="3"/>
      <c r="Z8" s="3"/>
    </row>
    <row r="9" spans="1:26" x14ac:dyDescent="0.2">
      <c r="A9">
        <f t="shared" si="15"/>
        <v>8</v>
      </c>
      <c r="B9" s="1">
        <f t="shared" si="16"/>
        <v>72984.617428960002</v>
      </c>
      <c r="C9" s="5">
        <f t="shared" si="7"/>
        <v>9.9999999999999978E-2</v>
      </c>
      <c r="D9" s="5">
        <v>0.9</v>
      </c>
      <c r="E9" s="15">
        <f t="shared" si="8"/>
        <v>1.1900000000000001E-3</v>
      </c>
      <c r="F9" s="19">
        <f t="shared" si="17"/>
        <v>0.75</v>
      </c>
      <c r="G9" s="25">
        <f t="shared" si="9"/>
        <v>0.89910750000000006</v>
      </c>
      <c r="H9" s="25">
        <f t="shared" si="18"/>
        <v>0.42822832345280804</v>
      </c>
      <c r="J9">
        <v>7</v>
      </c>
      <c r="K9" s="2">
        <v>1.6000000000000001E-4</v>
      </c>
      <c r="L9" s="1">
        <f t="shared" si="10"/>
        <v>99683.3940105402</v>
      </c>
      <c r="M9" s="1">
        <f t="shared" si="0"/>
        <v>15.949343041686433</v>
      </c>
      <c r="N9" s="2">
        <f t="shared" si="1"/>
        <v>0.88564377562163132</v>
      </c>
      <c r="O9" s="2">
        <f t="shared" si="2"/>
        <v>0.87799464231760349</v>
      </c>
      <c r="P9" s="1">
        <f t="shared" si="3"/>
        <v>88283.977438273534</v>
      </c>
      <c r="Q9" s="1">
        <f t="shared" si="4"/>
        <v>3610189.517585211</v>
      </c>
      <c r="R9" s="1">
        <f t="shared" si="5"/>
        <v>14.003437739086237</v>
      </c>
      <c r="S9" s="1">
        <f t="shared" si="6"/>
        <v>26420.454165568499</v>
      </c>
      <c r="T9" s="1"/>
      <c r="U9" s="1">
        <f t="shared" si="11"/>
        <v>7</v>
      </c>
      <c r="V9" s="3">
        <f t="shared" si="12"/>
        <v>0.1311006268161613</v>
      </c>
      <c r="W9" s="3">
        <f t="shared" si="13"/>
        <v>0.48954925987984832</v>
      </c>
      <c r="X9" s="3">
        <f t="shared" si="14"/>
        <v>18.680385860945034</v>
      </c>
      <c r="Y9" s="3"/>
      <c r="Z9" s="3"/>
    </row>
    <row r="10" spans="1:26" x14ac:dyDescent="0.2">
      <c r="A10">
        <f t="shared" si="15"/>
        <v>9</v>
      </c>
      <c r="B10" s="1">
        <f t="shared" si="16"/>
        <v>75234.319504801504</v>
      </c>
      <c r="C10" s="5">
        <f t="shared" si="7"/>
        <v>9.9999999999999978E-2</v>
      </c>
      <c r="D10" s="5">
        <v>0.9</v>
      </c>
      <c r="E10" s="15">
        <f t="shared" si="8"/>
        <v>1.2800000000000001E-3</v>
      </c>
      <c r="F10" s="19">
        <f t="shared" si="17"/>
        <v>0.8</v>
      </c>
      <c r="G10" s="25">
        <f t="shared" si="9"/>
        <v>0.898976</v>
      </c>
      <c r="H10" s="25">
        <f t="shared" si="18"/>
        <v>0.38496698530431156</v>
      </c>
      <c r="J10">
        <v>8</v>
      </c>
      <c r="K10" s="2">
        <v>1.6000000000000001E-4</v>
      </c>
      <c r="L10" s="1">
        <f t="shared" si="10"/>
        <v>99667.444667498508</v>
      </c>
      <c r="M10" s="1">
        <f t="shared" si="0"/>
        <v>15.946791146799763</v>
      </c>
      <c r="N10" s="2">
        <f t="shared" si="1"/>
        <v>0.87041157309251227</v>
      </c>
      <c r="O10" s="2">
        <f t="shared" si="2"/>
        <v>0.86289399736373795</v>
      </c>
      <c r="P10" s="1">
        <f t="shared" si="3"/>
        <v>86751.697299148305</v>
      </c>
      <c r="Q10" s="1">
        <f t="shared" si="4"/>
        <v>3521905.5401469376</v>
      </c>
      <c r="R10" s="1">
        <f t="shared" si="5"/>
        <v>13.760390357786715</v>
      </c>
      <c r="S10" s="1">
        <f t="shared" si="6"/>
        <v>26406.450727829411</v>
      </c>
      <c r="T10" s="1"/>
      <c r="U10" s="1">
        <f t="shared" si="11"/>
        <v>8</v>
      </c>
      <c r="V10" s="3">
        <f t="shared" si="12"/>
        <v>0.153238385508707</v>
      </c>
      <c r="W10" s="3">
        <f t="shared" si="13"/>
        <v>0.49750803915473096</v>
      </c>
      <c r="X10" s="3">
        <f t="shared" si="14"/>
        <v>18.011225972418753</v>
      </c>
      <c r="Y10" s="3"/>
      <c r="Z10" s="3"/>
    </row>
    <row r="11" spans="1:26" x14ac:dyDescent="0.2">
      <c r="A11" s="13">
        <f t="shared" si="15"/>
        <v>10</v>
      </c>
      <c r="B11" s="1">
        <f t="shared" si="16"/>
        <v>76399.51578189306</v>
      </c>
      <c r="C11" s="5">
        <f t="shared" si="7"/>
        <v>9.9999999999999978E-2</v>
      </c>
      <c r="D11" s="5">
        <v>0.9</v>
      </c>
      <c r="E11" s="15">
        <f t="shared" si="8"/>
        <v>1.3699999999999999E-3</v>
      </c>
      <c r="F11" s="19">
        <f t="shared" si="17"/>
        <v>0.85000000000000009</v>
      </c>
      <c r="G11" s="25">
        <f t="shared" si="9"/>
        <v>0.89883550000000001</v>
      </c>
      <c r="H11" s="25">
        <f t="shared" si="18"/>
        <v>0.34602199271949352</v>
      </c>
      <c r="J11">
        <v>9</v>
      </c>
      <c r="K11" s="2">
        <v>1.4999999999999999E-4</v>
      </c>
      <c r="L11" s="1">
        <f t="shared" si="10"/>
        <v>99651.497876351714</v>
      </c>
      <c r="M11" s="1">
        <f t="shared" si="0"/>
        <v>14.947724681452756</v>
      </c>
      <c r="N11" s="2">
        <f t="shared" si="1"/>
        <v>0.8554413494766705</v>
      </c>
      <c r="O11" s="2">
        <f t="shared" si="2"/>
        <v>0.84805306866215024</v>
      </c>
      <c r="P11" s="1">
        <f t="shared" si="3"/>
        <v>85246.011820717875</v>
      </c>
      <c r="Q11" s="1">
        <f t="shared" si="4"/>
        <v>3435153.8428477892</v>
      </c>
      <c r="R11" s="1">
        <f t="shared" si="5"/>
        <v>12.676463785622973</v>
      </c>
      <c r="S11" s="1">
        <f t="shared" si="6"/>
        <v>26392.690337471624</v>
      </c>
      <c r="T11" s="1"/>
      <c r="U11" s="1">
        <f t="shared" si="11"/>
        <v>9</v>
      </c>
      <c r="V11" s="3">
        <f t="shared" si="12"/>
        <v>0.17568739708337522</v>
      </c>
      <c r="W11" s="3">
        <f t="shared" si="13"/>
        <v>0.50557040853875113</v>
      </c>
      <c r="X11" s="3">
        <f t="shared" si="14"/>
        <v>17.331106242927032</v>
      </c>
      <c r="Y11" s="3"/>
      <c r="Z11" s="3"/>
    </row>
    <row r="12" spans="1:26" x14ac:dyDescent="0.2">
      <c r="A12" s="13">
        <f t="shared" si="15"/>
        <v>11</v>
      </c>
      <c r="B12" s="1">
        <f t="shared" si="16"/>
        <v>76139.468949900431</v>
      </c>
      <c r="C12" s="5">
        <f t="shared" si="7"/>
        <v>9.9999999999999978E-2</v>
      </c>
      <c r="D12" s="5">
        <v>0.9</v>
      </c>
      <c r="E12" s="15">
        <f t="shared" si="8"/>
        <v>1.48E-3</v>
      </c>
      <c r="F12" s="5">
        <v>0.9</v>
      </c>
      <c r="G12" s="25">
        <f t="shared" si="9"/>
        <v>0.89866800000000002</v>
      </c>
      <c r="H12" s="25">
        <f t="shared" si="18"/>
        <v>0.31095889215324179</v>
      </c>
      <c r="J12">
        <v>10</v>
      </c>
      <c r="K12" s="2">
        <v>1.3999999999999999E-4</v>
      </c>
      <c r="L12" s="1">
        <f t="shared" si="10"/>
        <v>99636.550151670264</v>
      </c>
      <c r="M12" s="1">
        <f t="shared" si="0"/>
        <v>13.949117021233835</v>
      </c>
      <c r="N12" s="2">
        <f t="shared" si="1"/>
        <v>0.84072859899427066</v>
      </c>
      <c r="O12" s="2">
        <f t="shared" si="2"/>
        <v>0.83346738934855058</v>
      </c>
      <c r="P12" s="1">
        <f t="shared" si="3"/>
        <v>83767.297217636122</v>
      </c>
      <c r="Q12" s="1">
        <f t="shared" si="4"/>
        <v>3349907.8310270715</v>
      </c>
      <c r="R12" s="1">
        <f t="shared" si="5"/>
        <v>11.626134147405196</v>
      </c>
      <c r="S12" s="1">
        <f t="shared" si="6"/>
        <v>26380.013873686003</v>
      </c>
      <c r="T12" s="1"/>
      <c r="U12" s="1">
        <f t="shared" si="11"/>
        <v>10</v>
      </c>
      <c r="V12" s="3">
        <f t="shared" si="12"/>
        <v>0.19845731893476587</v>
      </c>
      <c r="W12" s="3">
        <f t="shared" si="13"/>
        <v>0.51373977867634035</v>
      </c>
      <c r="X12" s="3">
        <f t="shared" si="14"/>
        <v>16.63969698705051</v>
      </c>
      <c r="Y12" s="3"/>
      <c r="Z12" s="3"/>
    </row>
    <row r="13" spans="1:26" x14ac:dyDescent="0.2">
      <c r="A13" s="13">
        <f t="shared" si="15"/>
        <v>12</v>
      </c>
      <c r="B13" s="1">
        <f t="shared" si="16"/>
        <v>75232.681268092623</v>
      </c>
      <c r="C13" s="5">
        <f t="shared" si="7"/>
        <v>9.9999999999999978E-2</v>
      </c>
      <c r="D13" s="5">
        <v>0.9</v>
      </c>
      <c r="E13" s="15">
        <f t="shared" si="8"/>
        <v>1.6100000000000001E-3</v>
      </c>
      <c r="F13" s="5">
        <v>0.9</v>
      </c>
      <c r="G13" s="25">
        <f t="shared" si="9"/>
        <v>0.89855099999999999</v>
      </c>
      <c r="H13" s="25">
        <f t="shared" si="18"/>
        <v>0.27941242350318757</v>
      </c>
      <c r="J13">
        <v>11</v>
      </c>
      <c r="K13" s="2">
        <v>1.2999999999999999E-4</v>
      </c>
      <c r="L13" s="1">
        <f t="shared" si="10"/>
        <v>99622.601034649037</v>
      </c>
      <c r="M13" s="1">
        <f t="shared" si="0"/>
        <v>12.950938134504373</v>
      </c>
      <c r="N13" s="2">
        <f t="shared" si="1"/>
        <v>0.8262688933604625</v>
      </c>
      <c r="O13" s="2">
        <f t="shared" si="2"/>
        <v>0.81913256938432477</v>
      </c>
      <c r="P13" s="1">
        <f t="shared" si="3"/>
        <v>82315.056310590327</v>
      </c>
      <c r="Q13" s="1">
        <f t="shared" si="4"/>
        <v>3266140.5338094356</v>
      </c>
      <c r="R13" s="1">
        <f t="shared" si="5"/>
        <v>10.608535230054001</v>
      </c>
      <c r="S13" s="1">
        <f t="shared" si="6"/>
        <v>26368.387739538597</v>
      </c>
      <c r="T13" s="1"/>
      <c r="U13" s="1">
        <f t="shared" si="11"/>
        <v>11</v>
      </c>
      <c r="V13" s="3">
        <f t="shared" si="12"/>
        <v>0.22004228214367788</v>
      </c>
      <c r="W13" s="3">
        <f t="shared" si="13"/>
        <v>0.52200990562937233</v>
      </c>
      <c r="X13" s="3">
        <f t="shared" si="14"/>
        <v>15.936978412374209</v>
      </c>
      <c r="Y13" s="3"/>
      <c r="Z13" s="3"/>
    </row>
    <row r="14" spans="1:26" x14ac:dyDescent="0.2">
      <c r="A14" s="13">
        <f t="shared" si="15"/>
        <v>13</v>
      </c>
      <c r="B14" s="1">
        <f t="shared" si="16"/>
        <v>73804.098650607906</v>
      </c>
      <c r="C14" s="5">
        <f t="shared" si="7"/>
        <v>9.9999999999999978E-2</v>
      </c>
      <c r="D14" s="5">
        <v>0.9</v>
      </c>
      <c r="E14" s="15">
        <f t="shared" si="8"/>
        <v>1.7600000000000001E-3</v>
      </c>
      <c r="F14" s="5">
        <v>0.9</v>
      </c>
      <c r="G14" s="25">
        <f t="shared" si="9"/>
        <v>0.89841599999999999</v>
      </c>
      <c r="H14" s="25">
        <f t="shared" si="18"/>
        <v>0.25102859187403975</v>
      </c>
      <c r="J14">
        <v>12</v>
      </c>
      <c r="K14" s="2">
        <v>1.3999999999999999E-4</v>
      </c>
      <c r="L14" s="1">
        <f t="shared" si="10"/>
        <v>99609.650096514539</v>
      </c>
      <c r="M14" s="1">
        <f t="shared" si="0"/>
        <v>13.945351013512035</v>
      </c>
      <c r="N14" s="2">
        <f t="shared" si="1"/>
        <v>0.81205788045254279</v>
      </c>
      <c r="O14" s="2">
        <f t="shared" si="2"/>
        <v>0.80504429423520851</v>
      </c>
      <c r="P14" s="1">
        <f t="shared" si="3"/>
        <v>80888.801329995025</v>
      </c>
      <c r="Q14" s="1">
        <f t="shared" si="4"/>
        <v>3183825.4774988452</v>
      </c>
      <c r="R14" s="1">
        <f t="shared" si="5"/>
        <v>11.226625264535045</v>
      </c>
      <c r="S14" s="1">
        <f t="shared" si="6"/>
        <v>26357.779204308543</v>
      </c>
      <c r="T14" s="1"/>
      <c r="U14" s="1">
        <f t="shared" si="11"/>
        <v>12</v>
      </c>
      <c r="V14" s="3">
        <f t="shared" si="12"/>
        <v>0.24193770677256488</v>
      </c>
      <c r="W14" s="3">
        <f t="shared" si="13"/>
        <v>0.5303749562568123</v>
      </c>
      <c r="X14" s="3">
        <f t="shared" si="14"/>
        <v>15.22288437844005</v>
      </c>
      <c r="Y14" s="3"/>
      <c r="Z14" s="3"/>
    </row>
    <row r="15" spans="1:26" x14ac:dyDescent="0.2">
      <c r="A15" s="13">
        <f t="shared" si="15"/>
        <v>14</v>
      </c>
      <c r="B15" s="1">
        <f t="shared" si="16"/>
        <v>71958.767009862364</v>
      </c>
      <c r="C15" s="5">
        <f t="shared" si="7"/>
        <v>9.9999999999999978E-2</v>
      </c>
      <c r="D15" s="5">
        <v>0.9</v>
      </c>
      <c r="E15" s="15">
        <f t="shared" si="8"/>
        <v>1.92E-3</v>
      </c>
      <c r="F15" s="5">
        <v>0.9</v>
      </c>
      <c r="G15" s="25">
        <f t="shared" si="9"/>
        <v>0.89827200000000007</v>
      </c>
      <c r="H15" s="25">
        <f t="shared" si="18"/>
        <v>0.22549195527987745</v>
      </c>
      <c r="J15">
        <v>13</v>
      </c>
      <c r="K15" s="2">
        <v>1.8000000000000001E-4</v>
      </c>
      <c r="L15" s="1">
        <f t="shared" si="10"/>
        <v>99595.704745501032</v>
      </c>
      <c r="M15" s="1">
        <f t="shared" si="0"/>
        <v>17.927226854190188</v>
      </c>
      <c r="N15" s="2">
        <f t="shared" si="1"/>
        <v>0.79809128300004206</v>
      </c>
      <c r="O15" s="2">
        <f t="shared" si="2"/>
        <v>0.79119832357268649</v>
      </c>
      <c r="P15" s="1">
        <f t="shared" si="3"/>
        <v>79486.4637816303</v>
      </c>
      <c r="Q15" s="1">
        <f t="shared" si="4"/>
        <v>3102936.6761688502</v>
      </c>
      <c r="R15" s="1">
        <f t="shared" si="5"/>
        <v>14.183991833342523</v>
      </c>
      <c r="S15" s="1">
        <f t="shared" si="6"/>
        <v>26346.552579044008</v>
      </c>
      <c r="T15" s="1"/>
      <c r="U15" s="1">
        <f t="shared" si="11"/>
        <v>13</v>
      </c>
      <c r="V15" s="3">
        <f t="shared" si="12"/>
        <v>0.26414036185390288</v>
      </c>
      <c r="W15" s="3">
        <f t="shared" si="13"/>
        <v>0.53882952474669954</v>
      </c>
      <c r="X15" s="3">
        <f t="shared" si="14"/>
        <v>14.497300103244461</v>
      </c>
      <c r="Y15" s="3"/>
      <c r="Z15" s="3"/>
    </row>
    <row r="16" spans="1:26" x14ac:dyDescent="0.2">
      <c r="A16" s="13">
        <f t="shared" si="15"/>
        <v>15</v>
      </c>
      <c r="B16" s="1">
        <f t="shared" si="16"/>
        <v>69784.334499233883</v>
      </c>
      <c r="C16" s="5">
        <f t="shared" si="7"/>
        <v>9.9999999999999978E-2</v>
      </c>
      <c r="D16" s="5">
        <v>0.9</v>
      </c>
      <c r="E16" s="15">
        <f t="shared" si="8"/>
        <v>2.1099999999999999E-3</v>
      </c>
      <c r="F16" s="5">
        <v>0.9</v>
      </c>
      <c r="G16" s="25">
        <f t="shared" si="9"/>
        <v>0.89810100000000004</v>
      </c>
      <c r="H16" s="25">
        <f t="shared" si="18"/>
        <v>0.20251455052881323</v>
      </c>
      <c r="J16">
        <v>14</v>
      </c>
      <c r="K16" s="2">
        <v>2.5000000000000001E-4</v>
      </c>
      <c r="L16" s="1">
        <f t="shared" si="10"/>
        <v>99577.777518646835</v>
      </c>
      <c r="M16" s="1">
        <f t="shared" si="0"/>
        <v>24.89444437966171</v>
      </c>
      <c r="N16" s="2">
        <f t="shared" si="1"/>
        <v>0.78436489729733849</v>
      </c>
      <c r="O16" s="2">
        <f t="shared" si="2"/>
        <v>0.77759048999772618</v>
      </c>
      <c r="P16" s="1">
        <f t="shared" si="3"/>
        <v>78105.313236510643</v>
      </c>
      <c r="Q16" s="1">
        <f t="shared" si="4"/>
        <v>3023450.21238722</v>
      </c>
      <c r="R16" s="1">
        <f t="shared" si="5"/>
        <v>19.357683203402289</v>
      </c>
      <c r="S16" s="1">
        <f t="shared" si="6"/>
        <v>26332.368587210665</v>
      </c>
      <c r="T16" s="1"/>
      <c r="U16" s="1">
        <f t="shared" si="11"/>
        <v>14</v>
      </c>
      <c r="V16" s="3">
        <f t="shared" si="12"/>
        <v>0.28665566130399045</v>
      </c>
      <c r="W16" s="3">
        <f t="shared" si="13"/>
        <v>0.54737327097386079</v>
      </c>
      <c r="X16" s="3">
        <f t="shared" si="14"/>
        <v>13.759921905109049</v>
      </c>
      <c r="Y16" s="3"/>
      <c r="Z16" s="3"/>
    </row>
    <row r="17" spans="1:26" x14ac:dyDescent="0.2">
      <c r="A17" s="13">
        <f t="shared" si="15"/>
        <v>16</v>
      </c>
      <c r="B17" s="1">
        <f t="shared" si="16"/>
        <v>67358.194782443723</v>
      </c>
      <c r="C17" s="5">
        <f t="shared" si="7"/>
        <v>9.9999999999999978E-2</v>
      </c>
      <c r="D17" s="5">
        <v>0.9</v>
      </c>
      <c r="E17" s="15">
        <f t="shared" si="8"/>
        <v>2.31E-3</v>
      </c>
      <c r="F17" s="5">
        <v>0.9</v>
      </c>
      <c r="G17" s="25">
        <f t="shared" si="9"/>
        <v>0.89792099999999997</v>
      </c>
      <c r="H17" s="25">
        <f t="shared" si="18"/>
        <v>0.1818420677253825</v>
      </c>
      <c r="J17">
        <v>15</v>
      </c>
      <c r="K17" s="2">
        <v>3.6000000000000002E-4</v>
      </c>
      <c r="L17" s="1">
        <f t="shared" si="10"/>
        <v>99552.883074267171</v>
      </c>
      <c r="M17" s="1">
        <f t="shared" si="0"/>
        <v>35.839037906736181</v>
      </c>
      <c r="N17" s="2">
        <f t="shared" si="1"/>
        <v>0.77087459193841612</v>
      </c>
      <c r="O17" s="2">
        <f t="shared" si="2"/>
        <v>0.76421669778646306</v>
      </c>
      <c r="P17" s="1">
        <f t="shared" si="3"/>
        <v>76742.788116168551</v>
      </c>
      <c r="Q17" s="1">
        <f t="shared" si="4"/>
        <v>2945344.8991507092</v>
      </c>
      <c r="R17" s="1">
        <f t="shared" si="5"/>
        <v>27.388791200929798</v>
      </c>
      <c r="S17" s="1">
        <f t="shared" si="6"/>
        <v>26313.010904007264</v>
      </c>
      <c r="T17" s="1"/>
      <c r="U17" s="1">
        <f t="shared" si="11"/>
        <v>15</v>
      </c>
      <c r="V17" s="3">
        <f t="shared" si="12"/>
        <v>0.30947593856560673</v>
      </c>
      <c r="W17" s="3">
        <f t="shared" si="13"/>
        <v>0.55599707461765324</v>
      </c>
      <c r="X17" s="3">
        <f t="shared" si="14"/>
        <v>13.01067305860211</v>
      </c>
      <c r="Y17" s="3"/>
      <c r="Z17" s="3"/>
    </row>
    <row r="18" spans="1:26" x14ac:dyDescent="0.2">
      <c r="A18" s="13">
        <f t="shared" si="15"/>
        <v>17</v>
      </c>
      <c r="B18" s="1">
        <f t="shared" si="16"/>
        <v>64745.096331875015</v>
      </c>
      <c r="C18" s="5">
        <f t="shared" si="7"/>
        <v>9.9999999999999978E-2</v>
      </c>
      <c r="D18" s="5">
        <v>0.9</v>
      </c>
      <c r="E18" s="15">
        <f t="shared" si="8"/>
        <v>2.5400000000000002E-3</v>
      </c>
      <c r="F18" s="5">
        <v>0.9</v>
      </c>
      <c r="G18" s="25">
        <f t="shared" si="9"/>
        <v>0.89771400000000001</v>
      </c>
      <c r="H18" s="25">
        <f t="shared" si="18"/>
        <v>0.16324216998602403</v>
      </c>
      <c r="J18">
        <v>16</v>
      </c>
      <c r="K18" s="2">
        <v>4.8999999999999998E-4</v>
      </c>
      <c r="L18" s="1">
        <f t="shared" si="10"/>
        <v>99517.044036360428</v>
      </c>
      <c r="M18" s="1">
        <f t="shared" si="0"/>
        <v>48.763351577816607</v>
      </c>
      <c r="N18" s="2">
        <f t="shared" si="1"/>
        <v>0.75761630657338186</v>
      </c>
      <c r="O18" s="2">
        <f t="shared" si="2"/>
        <v>0.75107292165745743</v>
      </c>
      <c r="P18" s="1">
        <f t="shared" si="3"/>
        <v>75395.735343927983</v>
      </c>
      <c r="Q18" s="1">
        <f t="shared" si="4"/>
        <v>2868602.1110345405</v>
      </c>
      <c r="R18" s="1">
        <f t="shared" si="5"/>
        <v>36.624832939360509</v>
      </c>
      <c r="S18" s="1">
        <f t="shared" si="6"/>
        <v>26285.622112806333</v>
      </c>
      <c r="T18" s="1"/>
      <c r="U18" s="1">
        <f t="shared" si="11"/>
        <v>16</v>
      </c>
      <c r="V18" s="3">
        <f t="shared" si="12"/>
        <v>0.33260916120128464</v>
      </c>
      <c r="W18" s="3">
        <f t="shared" si="13"/>
        <v>0.56470135872640859</v>
      </c>
      <c r="X18" s="3">
        <f t="shared" si="14"/>
        <v>12.249155386069466</v>
      </c>
      <c r="Y18" s="3"/>
      <c r="Z18" s="3"/>
    </row>
    <row r="19" spans="1:26" x14ac:dyDescent="0.2">
      <c r="A19" s="13">
        <f t="shared" si="15"/>
        <v>18</v>
      </c>
      <c r="B19" s="1">
        <f t="shared" si="16"/>
        <v>62002.528356050432</v>
      </c>
      <c r="C19" s="5">
        <f t="shared" si="7"/>
        <v>9.9999999999999978E-2</v>
      </c>
      <c r="D19" s="5">
        <v>0.9</v>
      </c>
      <c r="E19" s="15">
        <f t="shared" si="8"/>
        <v>2.7699999999999999E-3</v>
      </c>
      <c r="F19" s="5">
        <v>0.9</v>
      </c>
      <c r="G19" s="25">
        <f t="shared" si="9"/>
        <v>0.89750700000000005</v>
      </c>
      <c r="H19" s="25">
        <f t="shared" si="18"/>
        <v>0.14651099025764647</v>
      </c>
      <c r="J19">
        <v>17</v>
      </c>
      <c r="K19" s="2">
        <v>6.2E-4</v>
      </c>
      <c r="L19" s="1">
        <f t="shared" si="10"/>
        <v>99468.280684782614</v>
      </c>
      <c r="M19" s="1">
        <f t="shared" si="0"/>
        <v>61.670334024565221</v>
      </c>
      <c r="N19" s="2">
        <f t="shared" si="1"/>
        <v>0.74458605068637029</v>
      </c>
      <c r="O19" s="2">
        <f t="shared" si="2"/>
        <v>0.73815520556015468</v>
      </c>
      <c r="P19" s="1">
        <f t="shared" si="3"/>
        <v>74062.694283645658</v>
      </c>
      <c r="Q19" s="1">
        <f t="shared" si="4"/>
        <v>2793206.3756906125</v>
      </c>
      <c r="R19" s="1">
        <f t="shared" si="5"/>
        <v>45.522278088866344</v>
      </c>
      <c r="S19" s="1">
        <f t="shared" si="6"/>
        <v>26248.997279866973</v>
      </c>
      <c r="T19" s="1"/>
      <c r="U19" s="1">
        <f t="shared" si="11"/>
        <v>17</v>
      </c>
      <c r="V19" s="3">
        <f t="shared" si="12"/>
        <v>0.35605125448558433</v>
      </c>
      <c r="W19" s="3">
        <f t="shared" si="13"/>
        <v>0.57347813836834383</v>
      </c>
      <c r="X19" s="3">
        <f t="shared" si="14"/>
        <v>11.475162518121715</v>
      </c>
      <c r="Y19" s="3"/>
      <c r="Z19" s="3"/>
    </row>
    <row r="20" spans="1:26" x14ac:dyDescent="0.2">
      <c r="A20" s="13">
        <f t="shared" si="15"/>
        <v>19</v>
      </c>
      <c r="B20" s="1">
        <f t="shared" si="16"/>
        <v>59176.775140952821</v>
      </c>
      <c r="C20" s="5">
        <f t="shared" si="7"/>
        <v>9.9999999999999978E-2</v>
      </c>
      <c r="D20" s="5">
        <v>0.9</v>
      </c>
      <c r="E20" s="15">
        <f t="shared" si="8"/>
        <v>3.0400000000000002E-3</v>
      </c>
      <c r="F20" s="5">
        <v>0.9</v>
      </c>
      <c r="G20" s="25">
        <f t="shared" si="9"/>
        <v>0.89726400000000006</v>
      </c>
      <c r="H20" s="25">
        <f t="shared" si="18"/>
        <v>0.1314590371625369</v>
      </c>
      <c r="J20">
        <v>18</v>
      </c>
      <c r="K20" s="2">
        <v>7.2999999999999996E-4</v>
      </c>
      <c r="L20" s="1">
        <f t="shared" si="10"/>
        <v>99406.610350758056</v>
      </c>
      <c r="M20" s="1">
        <f t="shared" si="0"/>
        <v>72.566825556053374</v>
      </c>
      <c r="N20" s="2">
        <f t="shared" si="1"/>
        <v>0.731779902394467</v>
      </c>
      <c r="O20" s="2">
        <f t="shared" si="2"/>
        <v>0.7254596614841814</v>
      </c>
      <c r="P20" s="1">
        <f t="shared" si="3"/>
        <v>72743.759619842545</v>
      </c>
      <c r="Q20" s="1">
        <f t="shared" si="4"/>
        <v>2719143.6814069669</v>
      </c>
      <c r="R20" s="1">
        <f t="shared" si="5"/>
        <v>52.644304702876127</v>
      </c>
      <c r="S20" s="1">
        <f t="shared" si="6"/>
        <v>26203.475001778108</v>
      </c>
      <c r="T20" s="1"/>
      <c r="U20" s="1">
        <f t="shared" si="11"/>
        <v>18</v>
      </c>
      <c r="V20" s="3">
        <f t="shared" si="12"/>
        <v>0.37981930993295909</v>
      </c>
      <c r="W20" s="3">
        <f t="shared" si="13"/>
        <v>0.58233293564276667</v>
      </c>
      <c r="X20" s="3">
        <f t="shared" si="14"/>
        <v>10.688083854465717</v>
      </c>
      <c r="Y20" s="3"/>
      <c r="Z20" s="3"/>
    </row>
    <row r="21" spans="1:26" x14ac:dyDescent="0.2">
      <c r="A21" s="13">
        <f t="shared" si="15"/>
        <v>20</v>
      </c>
      <c r="B21" s="1">
        <f t="shared" si="16"/>
        <v>56306.743819547417</v>
      </c>
      <c r="C21" s="5">
        <f t="shared" si="7"/>
        <v>9.9999999999999978E-2</v>
      </c>
      <c r="D21" s="5">
        <v>0.9</v>
      </c>
      <c r="E21" s="15">
        <f t="shared" si="8"/>
        <v>3.3300000000000001E-3</v>
      </c>
      <c r="F21" s="5">
        <v>0.9</v>
      </c>
      <c r="G21" s="25">
        <f t="shared" si="9"/>
        <v>0.89700299999999999</v>
      </c>
      <c r="H21" s="25">
        <f t="shared" si="18"/>
        <v>0.11791915071190709</v>
      </c>
      <c r="J21">
        <v>19</v>
      </c>
      <c r="K21" s="2">
        <v>8.0000000000000004E-4</v>
      </c>
      <c r="L21" s="1">
        <f t="shared" si="10"/>
        <v>99334.043525201996</v>
      </c>
      <c r="M21" s="1">
        <f t="shared" si="0"/>
        <v>79.467234820161607</v>
      </c>
      <c r="N21" s="2">
        <f t="shared" si="1"/>
        <v>0.71919400726728944</v>
      </c>
      <c r="O21" s="2">
        <f t="shared" si="2"/>
        <v>0.71298246828912171</v>
      </c>
      <c r="P21" s="1">
        <f t="shared" si="3"/>
        <v>71440.448820953374</v>
      </c>
      <c r="Q21" s="1">
        <f t="shared" si="4"/>
        <v>2646399.9217871241</v>
      </c>
      <c r="R21" s="1">
        <f t="shared" si="5"/>
        <v>56.658745230190064</v>
      </c>
      <c r="S21" s="1">
        <f t="shared" si="6"/>
        <v>26150.830697075231</v>
      </c>
      <c r="T21" s="1"/>
      <c r="U21" s="1">
        <f t="shared" si="11"/>
        <v>19</v>
      </c>
      <c r="V21" s="3">
        <f t="shared" si="12"/>
        <v>0.40390673107107999</v>
      </c>
      <c r="W21" s="3">
        <f t="shared" si="13"/>
        <v>0.59125469164684308</v>
      </c>
      <c r="X21" s="3">
        <f t="shared" si="14"/>
        <v>9.887683880916855</v>
      </c>
      <c r="Y21" s="3"/>
      <c r="Z21" s="3"/>
    </row>
    <row r="22" spans="1:26" x14ac:dyDescent="0.2">
      <c r="A22" s="13">
        <f t="shared" si="15"/>
        <v>21</v>
      </c>
      <c r="B22" s="1">
        <f t="shared" si="16"/>
        <v>53425.43027937616</v>
      </c>
      <c r="C22" s="5">
        <f t="shared" si="7"/>
        <v>9.9999999999999978E-2</v>
      </c>
      <c r="D22" s="5">
        <v>0.9</v>
      </c>
      <c r="E22" s="15">
        <f t="shared" si="8"/>
        <v>3.65E-3</v>
      </c>
      <c r="F22" s="5">
        <v>0.9</v>
      </c>
      <c r="G22" s="25">
        <f t="shared" si="9"/>
        <v>0.89671500000000004</v>
      </c>
      <c r="H22" s="25">
        <f t="shared" si="18"/>
        <v>0.10573987123062777</v>
      </c>
      <c r="J22">
        <v>20</v>
      </c>
      <c r="K22" s="2">
        <v>8.4000000000000003E-4</v>
      </c>
      <c r="L22" s="1">
        <f t="shared" si="10"/>
        <v>99254.576290381839</v>
      </c>
      <c r="M22" s="1">
        <f t="shared" si="0"/>
        <v>83.373844083920744</v>
      </c>
      <c r="N22" s="2">
        <f t="shared" si="1"/>
        <v>0.70682457716686908</v>
      </c>
      <c r="O22" s="2">
        <f t="shared" si="2"/>
        <v>0.70071987055441931</v>
      </c>
      <c r="P22" s="1">
        <f t="shared" si="3"/>
        <v>70155.573918325899</v>
      </c>
      <c r="Q22" s="1">
        <f t="shared" si="4"/>
        <v>2574959.4729661709</v>
      </c>
      <c r="R22" s="1">
        <f t="shared" si="5"/>
        <v>58.421709234109279</v>
      </c>
      <c r="S22" s="1">
        <f t="shared" si="6"/>
        <v>26094.171951845041</v>
      </c>
      <c r="T22" s="1"/>
      <c r="U22" s="1">
        <f t="shared" si="11"/>
        <v>20</v>
      </c>
      <c r="V22" s="3">
        <f t="shared" si="12"/>
        <v>0.42832159001689141</v>
      </c>
      <c r="W22" s="3">
        <f t="shared" si="13"/>
        <v>0.60024144162446724</v>
      </c>
      <c r="X22" s="3">
        <f t="shared" si="14"/>
        <v>9.0734328803243809</v>
      </c>
      <c r="Y22" s="3"/>
      <c r="Z22" s="3"/>
    </row>
    <row r="23" spans="1:26" x14ac:dyDescent="0.2">
      <c r="A23" s="13">
        <f t="shared" si="15"/>
        <v>22</v>
      </c>
      <c r="B23" s="1">
        <f t="shared" si="16"/>
        <v>50559.375314882833</v>
      </c>
      <c r="C23" s="5">
        <f t="shared" si="7"/>
        <v>9.9999999999999978E-2</v>
      </c>
      <c r="D23" s="5">
        <v>0.9</v>
      </c>
      <c r="E23" s="15">
        <f t="shared" si="8"/>
        <v>4.0099999999999997E-3</v>
      </c>
      <c r="F23" s="5">
        <v>0.9</v>
      </c>
      <c r="G23" s="25">
        <f t="shared" si="9"/>
        <v>0.89639100000000005</v>
      </c>
      <c r="H23" s="25">
        <f t="shared" si="18"/>
        <v>9.4784268912293662E-2</v>
      </c>
      <c r="J23">
        <v>21</v>
      </c>
      <c r="K23" s="2">
        <v>8.5999999999999998E-4</v>
      </c>
      <c r="L23" s="1">
        <f t="shared" si="10"/>
        <v>99171.202446297917</v>
      </c>
      <c r="M23" s="1">
        <f t="shared" si="0"/>
        <v>85.287234103816203</v>
      </c>
      <c r="N23" s="2">
        <f t="shared" si="1"/>
        <v>0.694667889107488</v>
      </c>
      <c r="O23" s="2">
        <f t="shared" si="2"/>
        <v>0.68866817744906073</v>
      </c>
      <c r="P23" s="1">
        <f t="shared" si="3"/>
        <v>68891.049863621127</v>
      </c>
      <c r="Q23" s="1">
        <f t="shared" si="4"/>
        <v>2504803.899047845</v>
      </c>
      <c r="R23" s="1">
        <f t="shared" si="5"/>
        <v>58.734604069946478</v>
      </c>
      <c r="S23" s="1">
        <f t="shared" si="6"/>
        <v>26035.750242610931</v>
      </c>
      <c r="T23" s="1"/>
      <c r="U23" s="1">
        <f t="shared" si="11"/>
        <v>21</v>
      </c>
      <c r="V23" s="3">
        <f t="shared" si="12"/>
        <v>0.45306830957341221</v>
      </c>
      <c r="W23" s="3">
        <f t="shared" si="13"/>
        <v>0.60928776822407915</v>
      </c>
      <c r="X23" s="3">
        <f t="shared" si="14"/>
        <v>8.2448115177699197</v>
      </c>
      <c r="Y23" s="3"/>
      <c r="Z23" s="3"/>
    </row>
    <row r="24" spans="1:26" x14ac:dyDescent="0.2">
      <c r="A24" s="13">
        <f t="shared" si="15"/>
        <v>23</v>
      </c>
      <c r="B24" s="1">
        <f t="shared" si="16"/>
        <v>47730.781303115269</v>
      </c>
      <c r="C24" s="5">
        <f t="shared" si="7"/>
        <v>9.9999999999999978E-2</v>
      </c>
      <c r="D24" s="5">
        <v>0.9</v>
      </c>
      <c r="E24" s="15">
        <f t="shared" si="8"/>
        <v>4.4000000000000003E-3</v>
      </c>
      <c r="F24" s="5">
        <v>0.9</v>
      </c>
      <c r="G24" s="25">
        <f t="shared" si="9"/>
        <v>0.89604000000000006</v>
      </c>
      <c r="H24" s="25">
        <f t="shared" si="18"/>
        <v>8.4930496316171625E-2</v>
      </c>
      <c r="J24">
        <v>22</v>
      </c>
      <c r="K24" s="2">
        <v>8.4999999999999995E-4</v>
      </c>
      <c r="L24" s="1">
        <f t="shared" si="10"/>
        <v>99085.915212194101</v>
      </c>
      <c r="M24" s="1">
        <f t="shared" si="0"/>
        <v>84.223027930364978</v>
      </c>
      <c r="N24" s="2">
        <f t="shared" si="1"/>
        <v>0.6827202841351232</v>
      </c>
      <c r="O24" s="2">
        <f t="shared" si="2"/>
        <v>0.67682376162069846</v>
      </c>
      <c r="P24" s="1">
        <f t="shared" si="3"/>
        <v>67647.964187457881</v>
      </c>
      <c r="Q24" s="1">
        <f t="shared" si="4"/>
        <v>2435912.8491842239</v>
      </c>
      <c r="R24" s="1">
        <f t="shared" si="5"/>
        <v>57.004146578914778</v>
      </c>
      <c r="S24" s="1">
        <f t="shared" si="6"/>
        <v>25977.015638540986</v>
      </c>
      <c r="T24" s="1"/>
      <c r="U24" s="1">
        <f t="shared" si="11"/>
        <v>22</v>
      </c>
      <c r="V24" s="3">
        <f t="shared" si="12"/>
        <v>0.47814863708892263</v>
      </c>
      <c r="W24" s="3">
        <f t="shared" si="13"/>
        <v>0.61838509307034528</v>
      </c>
      <c r="X24" s="3">
        <f t="shared" si="14"/>
        <v>7.4012748314048258</v>
      </c>
      <c r="Y24" s="3"/>
      <c r="Z24" s="3"/>
    </row>
    <row r="25" spans="1:26" x14ac:dyDescent="0.2">
      <c r="A25" s="13">
        <f t="shared" si="15"/>
        <v>24</v>
      </c>
      <c r="B25" s="1">
        <f t="shared" si="16"/>
        <v>44959.118410158379</v>
      </c>
      <c r="C25" s="5">
        <f t="shared" si="7"/>
        <v>9.9999999999999978E-2</v>
      </c>
      <c r="D25" s="5">
        <v>0.9</v>
      </c>
      <c r="E25" s="15">
        <f t="shared" si="8"/>
        <v>4.7999999999999996E-3</v>
      </c>
      <c r="F25" s="5">
        <v>0.9</v>
      </c>
      <c r="G25" s="25">
        <f t="shared" si="9"/>
        <v>0.89568000000000003</v>
      </c>
      <c r="H25" s="25">
        <f t="shared" si="18"/>
        <v>7.6070546940468609E-2</v>
      </c>
      <c r="J25">
        <v>23</v>
      </c>
      <c r="K25" s="2">
        <v>8.4000000000000003E-4</v>
      </c>
      <c r="L25" s="1">
        <f t="shared" si="10"/>
        <v>99001.692184263738</v>
      </c>
      <c r="M25" s="1">
        <f t="shared" si="0"/>
        <v>83.161421434781545</v>
      </c>
      <c r="N25" s="2">
        <f t="shared" si="1"/>
        <v>0.67097816622616524</v>
      </c>
      <c r="O25" s="2">
        <f t="shared" si="2"/>
        <v>0.66518305810388045</v>
      </c>
      <c r="P25" s="1">
        <f t="shared" si="3"/>
        <v>66427.973875084557</v>
      </c>
      <c r="Q25" s="1">
        <f t="shared" si="4"/>
        <v>2368264.8849967662</v>
      </c>
      <c r="R25" s="1">
        <f t="shared" si="5"/>
        <v>55.317568626253582</v>
      </c>
      <c r="S25" s="1">
        <f t="shared" si="6"/>
        <v>25920.011491962072</v>
      </c>
      <c r="T25" s="1"/>
      <c r="U25" s="1">
        <f t="shared" si="11"/>
        <v>23</v>
      </c>
      <c r="V25" s="3">
        <f t="shared" si="12"/>
        <v>0.5035728169964766</v>
      </c>
      <c r="W25" s="3">
        <f t="shared" si="13"/>
        <v>0.62752962954868752</v>
      </c>
      <c r="X25" s="3">
        <f t="shared" si="14"/>
        <v>6.542082303087998</v>
      </c>
      <c r="Y25" s="3"/>
      <c r="Z25" s="3"/>
    </row>
    <row r="26" spans="1:26" x14ac:dyDescent="0.2">
      <c r="A26" s="13">
        <f t="shared" si="15"/>
        <v>25</v>
      </c>
      <c r="B26" s="1">
        <f t="shared" si="16"/>
        <v>42260.320179919901</v>
      </c>
      <c r="C26" s="5">
        <f t="shared" si="7"/>
        <v>9.9999999999999978E-2</v>
      </c>
      <c r="D26" s="5">
        <v>0.9</v>
      </c>
      <c r="E26" s="15">
        <f t="shared" si="8"/>
        <v>5.2199999999999998E-3</v>
      </c>
      <c r="F26" s="5">
        <v>0.9</v>
      </c>
      <c r="G26" s="25">
        <f t="shared" si="9"/>
        <v>0.89530200000000004</v>
      </c>
      <c r="H26" s="25">
        <f t="shared" si="18"/>
        <v>6.8106112816895423E-2</v>
      </c>
      <c r="J26">
        <v>24</v>
      </c>
      <c r="K26" s="2">
        <v>8.3000000000000001E-4</v>
      </c>
      <c r="L26" s="1">
        <f t="shared" si="10"/>
        <v>98918.530762828959</v>
      </c>
      <c r="M26" s="1">
        <f t="shared" si="0"/>
        <v>82.102380533148036</v>
      </c>
      <c r="N26" s="2">
        <f t="shared" si="1"/>
        <v>0.65943800120507634</v>
      </c>
      <c r="O26" s="2">
        <f t="shared" si="2"/>
        <v>0.65374256324705693</v>
      </c>
      <c r="P26" s="1">
        <f t="shared" si="3"/>
        <v>65230.638208382785</v>
      </c>
      <c r="Q26" s="1">
        <f t="shared" si="4"/>
        <v>2301836.9111216818</v>
      </c>
      <c r="R26" s="1">
        <f t="shared" si="5"/>
        <v>53.673820698425466</v>
      </c>
      <c r="S26" s="1">
        <f t="shared" si="6"/>
        <v>25864.693923335817</v>
      </c>
      <c r="T26" s="1"/>
      <c r="U26" s="1">
        <f t="shared" si="11"/>
        <v>24</v>
      </c>
      <c r="V26" s="3">
        <f t="shared" si="12"/>
        <v>0.52936366040754801</v>
      </c>
      <c r="W26" s="3">
        <f t="shared" si="13"/>
        <v>0.63672586437434686</v>
      </c>
      <c r="X26" s="3">
        <f t="shared" si="14"/>
        <v>5.6662668241479492</v>
      </c>
      <c r="Y26" s="3"/>
      <c r="Z26" s="3"/>
    </row>
    <row r="27" spans="1:26" x14ac:dyDescent="0.2">
      <c r="A27" s="13">
        <f t="shared" si="15"/>
        <v>26</v>
      </c>
      <c r="B27" s="1">
        <f t="shared" si="16"/>
        <v>39646.173455858341</v>
      </c>
      <c r="C27" s="5">
        <f t="shared" si="7"/>
        <v>9.9999999999999978E-2</v>
      </c>
      <c r="D27" s="5">
        <v>0.9</v>
      </c>
      <c r="E27" s="15">
        <f t="shared" si="8"/>
        <v>5.6699999999999997E-3</v>
      </c>
      <c r="F27" s="5">
        <v>0.9</v>
      </c>
      <c r="G27" s="25">
        <f t="shared" si="9"/>
        <v>0.89489700000000005</v>
      </c>
      <c r="H27" s="25">
        <f t="shared" si="18"/>
        <v>6.0947956041501265E-2</v>
      </c>
      <c r="J27">
        <v>25</v>
      </c>
      <c r="K27" s="2">
        <v>8.1999999999999998E-4</v>
      </c>
      <c r="L27" s="1">
        <f t="shared" si="10"/>
        <v>98836.42838229581</v>
      </c>
      <c r="M27" s="1">
        <f t="shared" si="0"/>
        <v>81.045871273482561</v>
      </c>
      <c r="N27" s="2">
        <f t="shared" si="1"/>
        <v>0.64809631568066473</v>
      </c>
      <c r="O27" s="2">
        <f t="shared" si="2"/>
        <v>0.64249883365804117</v>
      </c>
      <c r="P27" s="1">
        <f t="shared" si="3"/>
        <v>64055.525089601797</v>
      </c>
      <c r="Q27" s="1">
        <f t="shared" si="4"/>
        <v>2236606.272913299</v>
      </c>
      <c r="R27" s="1">
        <f t="shared" si="5"/>
        <v>52.071877766012292</v>
      </c>
      <c r="S27" s="1">
        <f t="shared" si="6"/>
        <v>25811.020102637391</v>
      </c>
      <c r="T27" s="1"/>
      <c r="U27" s="1">
        <f t="shared" si="11"/>
        <v>25</v>
      </c>
      <c r="V27" s="3">
        <f t="shared" si="12"/>
        <v>0.55554116382247187</v>
      </c>
      <c r="W27" s="3">
        <f t="shared" si="13"/>
        <v>0.64597508001710935</v>
      </c>
      <c r="X27" s="3">
        <f t="shared" si="14"/>
        <v>4.7728407221401117</v>
      </c>
      <c r="Y27" s="3"/>
      <c r="Z27" s="3"/>
    </row>
    <row r="28" spans="1:26" x14ac:dyDescent="0.2">
      <c r="A28" s="13">
        <f t="shared" si="15"/>
        <v>27</v>
      </c>
      <c r="B28" s="1">
        <f t="shared" si="16"/>
        <v>37125.381354196899</v>
      </c>
      <c r="C28" s="5">
        <f t="shared" si="7"/>
        <v>9.9999999999999978E-2</v>
      </c>
      <c r="D28" s="5">
        <v>0.9</v>
      </c>
      <c r="E28" s="15">
        <f t="shared" si="8"/>
        <v>6.1500000000000001E-3</v>
      </c>
      <c r="F28" s="5">
        <v>0.9</v>
      </c>
      <c r="G28" s="25">
        <f t="shared" si="9"/>
        <v>0.89446500000000007</v>
      </c>
      <c r="H28" s="25">
        <f t="shared" si="18"/>
        <v>5.4515813500661432E-2</v>
      </c>
      <c r="J28">
        <v>26</v>
      </c>
      <c r="K28" s="2">
        <v>8.0999999999999996E-4</v>
      </c>
      <c r="L28" s="1">
        <f t="shared" si="10"/>
        <v>98755.382511022326</v>
      </c>
      <c r="M28" s="1">
        <f t="shared" si="0"/>
        <v>79.991859833928075</v>
      </c>
      <c r="N28" s="2">
        <f t="shared" si="1"/>
        <v>0.63694969600065321</v>
      </c>
      <c r="O28" s="2">
        <f t="shared" si="2"/>
        <v>0.63144848516760788</v>
      </c>
      <c r="P28" s="1">
        <f t="shared" si="3"/>
        <v>62902.210868823895</v>
      </c>
      <c r="Q28" s="1">
        <f t="shared" si="4"/>
        <v>2172550.747823697</v>
      </c>
      <c r="R28" s="1">
        <f t="shared" si="5"/>
        <v>50.510738717873501</v>
      </c>
      <c r="S28" s="1">
        <f t="shared" si="6"/>
        <v>25758.948224871379</v>
      </c>
      <c r="T28" s="1"/>
      <c r="U28" s="1">
        <f t="shared" si="11"/>
        <v>26</v>
      </c>
      <c r="V28" s="3">
        <f t="shared" si="12"/>
        <v>0.58212356888504035</v>
      </c>
      <c r="W28" s="3">
        <f t="shared" si="13"/>
        <v>0.65527565958322631</v>
      </c>
      <c r="X28" s="3">
        <f t="shared" si="14"/>
        <v>3.8607559208487761</v>
      </c>
      <c r="Y28" s="3"/>
      <c r="Z28" s="3"/>
    </row>
    <row r="29" spans="1:26" x14ac:dyDescent="0.2">
      <c r="A29" s="13">
        <f t="shared" si="15"/>
        <v>28</v>
      </c>
      <c r="B29" s="1">
        <f t="shared" si="16"/>
        <v>34704.396566863172</v>
      </c>
      <c r="C29" s="5">
        <f t="shared" si="7"/>
        <v>9.9999999999999978E-2</v>
      </c>
      <c r="D29" s="5">
        <v>0.9</v>
      </c>
      <c r="E29" s="15">
        <f t="shared" si="8"/>
        <v>6.6600000000000001E-3</v>
      </c>
      <c r="F29" s="5">
        <v>0.9</v>
      </c>
      <c r="G29" s="25">
        <f t="shared" si="9"/>
        <v>0.89400599999999997</v>
      </c>
      <c r="H29" s="25">
        <f t="shared" si="18"/>
        <v>4.8737464364472322E-2</v>
      </c>
      <c r="J29">
        <v>27</v>
      </c>
      <c r="K29" s="2">
        <v>8.0000000000000004E-4</v>
      </c>
      <c r="L29" s="1">
        <f t="shared" si="10"/>
        <v>98675.390651188398</v>
      </c>
      <c r="M29" s="1">
        <f t="shared" si="0"/>
        <v>78.940312520950727</v>
      </c>
      <c r="N29" s="2">
        <f t="shared" si="1"/>
        <v>0.62599478722422908</v>
      </c>
      <c r="O29" s="2">
        <f t="shared" si="2"/>
        <v>0.62058819181091684</v>
      </c>
      <c r="P29" s="1">
        <f t="shared" si="3"/>
        <v>61770.280174958367</v>
      </c>
      <c r="Q29" s="1">
        <f t="shared" si="4"/>
        <v>2109648.5369548732</v>
      </c>
      <c r="R29" s="1">
        <f t="shared" si="5"/>
        <v>48.989425808365489</v>
      </c>
      <c r="S29" s="1">
        <f t="shared" si="6"/>
        <v>25708.437486153507</v>
      </c>
      <c r="T29" s="1"/>
      <c r="U29" s="1">
        <f t="shared" si="11"/>
        <v>27</v>
      </c>
      <c r="V29" s="3">
        <f t="shared" si="12"/>
        <v>0.60913250854412815</v>
      </c>
      <c r="W29" s="3">
        <f t="shared" si="13"/>
        <v>0.66462685970505553</v>
      </c>
      <c r="X29" s="3">
        <f t="shared" si="14"/>
        <v>2.9288314629608374</v>
      </c>
      <c r="Y29" s="3"/>
      <c r="Z29" s="3"/>
    </row>
    <row r="30" spans="1:26" x14ac:dyDescent="0.2">
      <c r="A30" s="13">
        <f t="shared" si="15"/>
        <v>29</v>
      </c>
      <c r="B30" s="1">
        <f t="shared" si="16"/>
        <v>32388.074316723956</v>
      </c>
      <c r="C30" s="5">
        <f t="shared" si="7"/>
        <v>9.9999999999999978E-2</v>
      </c>
      <c r="D30" s="5">
        <v>0.9</v>
      </c>
      <c r="E30" s="15">
        <f t="shared" si="8"/>
        <v>7.1799999999999998E-3</v>
      </c>
      <c r="F30" s="5">
        <v>0.9</v>
      </c>
      <c r="G30" s="25">
        <f t="shared" si="9"/>
        <v>0.89353800000000005</v>
      </c>
      <c r="H30" s="25">
        <f t="shared" si="18"/>
        <v>4.3548776433301871E-2</v>
      </c>
      <c r="J30">
        <v>28</v>
      </c>
      <c r="K30" s="2">
        <v>8.0999999999999996E-4</v>
      </c>
      <c r="L30" s="1">
        <f t="shared" si="10"/>
        <v>98596.450338667448</v>
      </c>
      <c r="M30" s="1">
        <f t="shared" si="0"/>
        <v>79.863124774320625</v>
      </c>
      <c r="N30" s="2">
        <f t="shared" si="1"/>
        <v>0.61522829211226437</v>
      </c>
      <c r="O30" s="2">
        <f t="shared" si="2"/>
        <v>0.60991468482645383</v>
      </c>
      <c r="P30" s="1">
        <f t="shared" si="3"/>
        <v>60659.325750190066</v>
      </c>
      <c r="Q30" s="1">
        <f t="shared" si="4"/>
        <v>2047878.2567799147</v>
      </c>
      <c r="R30" s="1">
        <f t="shared" si="5"/>
        <v>48.709692575985521</v>
      </c>
      <c r="S30" s="1">
        <f t="shared" si="6"/>
        <v>25659.448060345141</v>
      </c>
      <c r="T30" s="1"/>
      <c r="U30" s="1">
        <f t="shared" si="11"/>
        <v>28</v>
      </c>
      <c r="V30" s="3">
        <f t="shared" si="12"/>
        <v>0.63659320733500779</v>
      </c>
      <c r="W30" s="3">
        <f t="shared" si="13"/>
        <v>0.67402883956780546</v>
      </c>
      <c r="X30" s="3">
        <f t="shared" si="14"/>
        <v>1.9757444717444694</v>
      </c>
      <c r="Y30" s="3"/>
      <c r="Z30" s="3"/>
    </row>
    <row r="31" spans="1:26" x14ac:dyDescent="0.2">
      <c r="A31" s="13">
        <f t="shared" si="15"/>
        <v>30</v>
      </c>
      <c r="B31" s="1">
        <f t="shared" si="16"/>
        <v>30179.595902814872</v>
      </c>
      <c r="C31" s="5">
        <f t="shared" si="7"/>
        <v>9.9999999999999978E-2</v>
      </c>
      <c r="D31" s="5">
        <v>0.9</v>
      </c>
      <c r="E31" s="15">
        <f t="shared" si="8"/>
        <v>7.7400000000000004E-3</v>
      </c>
      <c r="F31" s="5">
        <v>0.9</v>
      </c>
      <c r="G31" s="25">
        <f t="shared" si="9"/>
        <v>0.89303399999999999</v>
      </c>
      <c r="H31" s="25">
        <f t="shared" si="18"/>
        <v>3.8890538013337306E-2</v>
      </c>
      <c r="J31">
        <v>29</v>
      </c>
      <c r="K31" s="2">
        <v>8.3000000000000001E-4</v>
      </c>
      <c r="L31" s="1">
        <f t="shared" si="10"/>
        <v>98516.58721389313</v>
      </c>
      <c r="M31" s="1">
        <f t="shared" si="0"/>
        <v>81.768767387531298</v>
      </c>
      <c r="N31" s="2">
        <f t="shared" si="1"/>
        <v>0.60464697013490354</v>
      </c>
      <c r="O31" s="2">
        <f t="shared" si="2"/>
        <v>0.59942475167219045</v>
      </c>
      <c r="P31" s="1">
        <f t="shared" si="3"/>
        <v>59567.755966911456</v>
      </c>
      <c r="Q31" s="1">
        <f t="shared" si="4"/>
        <v>1987218.9310297247</v>
      </c>
      <c r="R31" s="1">
        <f t="shared" si="5"/>
        <v>49.014223085812056</v>
      </c>
      <c r="S31" s="1">
        <f t="shared" si="6"/>
        <v>25610.738367769154</v>
      </c>
      <c r="T31" s="1"/>
      <c r="U31" s="1">
        <f t="shared" si="11"/>
        <v>29</v>
      </c>
      <c r="V31" s="3">
        <f t="shared" si="12"/>
        <v>0.66454163627629304</v>
      </c>
      <c r="W31" s="3">
        <f t="shared" si="13"/>
        <v>0.68348924451621085</v>
      </c>
      <c r="X31" s="3">
        <f t="shared" si="14"/>
        <v>0.99999999999999933</v>
      </c>
      <c r="Y31" s="3"/>
      <c r="Z31" s="3"/>
    </row>
    <row r="32" spans="1:26" x14ac:dyDescent="0.2">
      <c r="A32" s="13">
        <f t="shared" si="15"/>
        <v>31</v>
      </c>
      <c r="B32" s="1">
        <f t="shared" si="16"/>
        <v>27323.762200960671</v>
      </c>
      <c r="C32" s="5">
        <f t="shared" si="7"/>
        <v>9.9999999999999978E-2</v>
      </c>
      <c r="D32" s="5">
        <v>0.9</v>
      </c>
      <c r="E32" s="15">
        <f t="shared" si="8"/>
        <v>8.3400000000000002E-3</v>
      </c>
      <c r="F32" s="5">
        <v>0.9</v>
      </c>
      <c r="G32" s="25">
        <f t="shared" si="9"/>
        <v>0.89249400000000001</v>
      </c>
      <c r="H32" s="25">
        <f t="shared" si="18"/>
        <v>3.4709571833675464E-2</v>
      </c>
      <c r="J32" s="16">
        <v>30</v>
      </c>
      <c r="K32" s="17">
        <v>8.5999999999999998E-4</v>
      </c>
      <c r="L32" s="18">
        <f t="shared" si="10"/>
        <v>98434.818446505597</v>
      </c>
      <c r="M32" s="18">
        <f t="shared" si="0"/>
        <v>84.653943863994812</v>
      </c>
      <c r="N32" s="17">
        <f t="shared" si="1"/>
        <v>0.59424763649621959</v>
      </c>
      <c r="O32" s="17">
        <f t="shared" si="2"/>
        <v>0.58911523505866381</v>
      </c>
      <c r="P32" s="18">
        <f t="shared" si="3"/>
        <v>58494.658210770431</v>
      </c>
      <c r="Q32" s="18">
        <f t="shared" si="4"/>
        <v>1927651.1750628131</v>
      </c>
      <c r="R32" s="18">
        <f t="shared" si="5"/>
        <v>49.870928038080237</v>
      </c>
      <c r="S32" s="18">
        <f t="shared" si="6"/>
        <v>25561.724144683343</v>
      </c>
      <c r="T32" s="1"/>
      <c r="U32" s="1">
        <f t="shared" si="11"/>
        <v>30</v>
      </c>
      <c r="V32" s="3">
        <f t="shared" si="12"/>
        <v>0.69300674725126044</v>
      </c>
      <c r="W32" s="3">
        <f t="shared" si="13"/>
        <v>0.69300674725126044</v>
      </c>
      <c r="X32" s="3">
        <f t="shared" si="14"/>
        <v>0</v>
      </c>
      <c r="Y32" s="3"/>
      <c r="Z32" s="3"/>
    </row>
    <row r="33" spans="1:26" x14ac:dyDescent="0.2">
      <c r="A33" s="13">
        <f t="shared" si="15"/>
        <v>32</v>
      </c>
      <c r="B33" s="1">
        <f t="shared" si="16"/>
        <v>24720.222460734672</v>
      </c>
      <c r="C33" s="5">
        <f t="shared" si="7"/>
        <v>9.9999999999999978E-2</v>
      </c>
      <c r="D33" s="5">
        <v>0.9</v>
      </c>
      <c r="E33" s="15">
        <f t="shared" si="8"/>
        <v>9.0200000000000002E-3</v>
      </c>
      <c r="F33" s="5">
        <v>0.9</v>
      </c>
      <c r="G33" s="25">
        <f t="shared" si="9"/>
        <v>0.89188200000000006</v>
      </c>
      <c r="H33" s="25">
        <f t="shared" si="18"/>
        <v>3.0956842346162142E-2</v>
      </c>
      <c r="J33" s="16">
        <v>31</v>
      </c>
      <c r="K33" s="17">
        <v>8.8999999999999995E-4</v>
      </c>
      <c r="L33" s="18">
        <f t="shared" si="10"/>
        <v>98350.164502641608</v>
      </c>
      <c r="M33" s="18">
        <f t="shared" si="0"/>
        <v>87.531646407351033</v>
      </c>
      <c r="N33" s="17">
        <f t="shared" si="1"/>
        <v>0.58402716117564568</v>
      </c>
      <c r="O33" s="17">
        <f t="shared" si="2"/>
        <v>0.57898303199868673</v>
      </c>
      <c r="P33" s="18">
        <f t="shared" si="3"/>
        <v>57439.167375635538</v>
      </c>
      <c r="Q33" s="18">
        <f t="shared" si="4"/>
        <v>1869156.5168520426</v>
      </c>
      <c r="R33" s="18">
        <f t="shared" si="5"/>
        <v>50.679338032765052</v>
      </c>
      <c r="S33" s="18">
        <f t="shared" si="6"/>
        <v>25511.853216645264</v>
      </c>
      <c r="T33" s="1"/>
      <c r="U33" s="1">
        <f t="shared" si="11"/>
        <v>31</v>
      </c>
      <c r="V33" s="3">
        <f t="shared" si="12"/>
        <v>0.70258123432466113</v>
      </c>
      <c r="W33" s="3">
        <f t="shared" si="13"/>
        <v>0.70258123432466113</v>
      </c>
      <c r="X33" s="3">
        <f t="shared" si="14"/>
        <v>0</v>
      </c>
      <c r="Y33" s="3"/>
      <c r="Z33" s="3"/>
    </row>
    <row r="34" spans="1:26" x14ac:dyDescent="0.2">
      <c r="A34" s="13">
        <f t="shared" si="15"/>
        <v>33</v>
      </c>
      <c r="B34" s="1">
        <f t="shared" si="16"/>
        <v>22346.237305553936</v>
      </c>
      <c r="C34" s="5">
        <f t="shared" si="7"/>
        <v>9.9999999999999978E-2</v>
      </c>
      <c r="D34" s="5">
        <v>0.9</v>
      </c>
      <c r="E34" s="15">
        <f t="shared" si="8"/>
        <v>9.8099999999999993E-3</v>
      </c>
      <c r="F34" s="5">
        <v>0.9</v>
      </c>
      <c r="G34" s="25">
        <f t="shared" si="9"/>
        <v>0.89117100000000005</v>
      </c>
      <c r="H34" s="25">
        <f t="shared" si="18"/>
        <v>2.7587840150471665E-2</v>
      </c>
      <c r="J34" s="16">
        <v>32</v>
      </c>
      <c r="K34" s="17">
        <v>9.2000000000000003E-4</v>
      </c>
      <c r="L34" s="18">
        <f t="shared" si="10"/>
        <v>98262.632856234253</v>
      </c>
      <c r="M34" s="18">
        <f t="shared" si="0"/>
        <v>90.401622227735515</v>
      </c>
      <c r="N34" s="17">
        <f t="shared" si="1"/>
        <v>0.57398246798589247</v>
      </c>
      <c r="O34" s="17">
        <f t="shared" si="2"/>
        <v>0.56902509287340208</v>
      </c>
      <c r="P34" s="18">
        <f t="shared" si="3"/>
        <v>56401.028517612984</v>
      </c>
      <c r="Q34" s="18">
        <f t="shared" si="4"/>
        <v>1811717.349476407</v>
      </c>
      <c r="R34" s="18">
        <f t="shared" si="5"/>
        <v>51.440791484043409</v>
      </c>
      <c r="S34" s="18">
        <f t="shared" si="6"/>
        <v>25461.173878612499</v>
      </c>
      <c r="T34" s="1"/>
      <c r="U34" s="1">
        <f t="shared" si="11"/>
        <v>32</v>
      </c>
      <c r="V34" s="3">
        <f t="shared" si="12"/>
        <v>0.71220188422926456</v>
      </c>
      <c r="W34" s="3">
        <f t="shared" si="13"/>
        <v>0.71220188422926456</v>
      </c>
      <c r="X34" s="3">
        <f t="shared" si="14"/>
        <v>0</v>
      </c>
      <c r="Y34" s="3"/>
      <c r="Z34" s="3"/>
    </row>
    <row r="35" spans="1:26" x14ac:dyDescent="0.2">
      <c r="A35" s="13">
        <f t="shared" si="15"/>
        <v>34</v>
      </c>
      <c r="B35" s="1">
        <f t="shared" si="16"/>
        <v>20180.839660843259</v>
      </c>
      <c r="C35" s="5">
        <f t="shared" si="7"/>
        <v>9.9999999999999978E-2</v>
      </c>
      <c r="D35" s="5">
        <v>0.9</v>
      </c>
      <c r="E35" s="15">
        <f t="shared" si="8"/>
        <v>1.072E-2</v>
      </c>
      <c r="F35" s="5">
        <v>0.9</v>
      </c>
      <c r="G35" s="25">
        <f t="shared" si="9"/>
        <v>0.89035200000000003</v>
      </c>
      <c r="H35" s="25">
        <f t="shared" si="18"/>
        <v>2.4562888653652748E-2</v>
      </c>
      <c r="J35" s="16">
        <v>33</v>
      </c>
      <c r="K35" s="17">
        <v>9.6000000000000002E-4</v>
      </c>
      <c r="L35" s="18">
        <f t="shared" si="10"/>
        <v>98172.231234006511</v>
      </c>
      <c r="M35" s="18">
        <f t="shared" si="0"/>
        <v>94.245341984646259</v>
      </c>
      <c r="N35" s="17">
        <f t="shared" si="1"/>
        <v>0.56411053364706876</v>
      </c>
      <c r="O35" s="17">
        <f t="shared" si="2"/>
        <v>0.55923842051440009</v>
      </c>
      <c r="P35" s="18">
        <f t="shared" si="3"/>
        <v>55379.989750738845</v>
      </c>
      <c r="Q35" s="18">
        <f t="shared" si="4"/>
        <v>1755316.3209587941</v>
      </c>
      <c r="R35" s="18">
        <f t="shared" si="5"/>
        <v>52.705616192333054</v>
      </c>
      <c r="S35" s="18">
        <f t="shared" si="6"/>
        <v>25409.733087128454</v>
      </c>
      <c r="T35" s="1"/>
      <c r="U35" s="1">
        <f t="shared" si="11"/>
        <v>33</v>
      </c>
      <c r="V35" s="3">
        <f t="shared" si="12"/>
        <v>0.72185131337609776</v>
      </c>
      <c r="W35" s="3">
        <f t="shared" si="13"/>
        <v>0.72185131337609776</v>
      </c>
      <c r="X35" s="3">
        <f t="shared" si="14"/>
        <v>0</v>
      </c>
      <c r="Y35" s="3"/>
      <c r="Z35" s="3"/>
    </row>
    <row r="36" spans="1:26" x14ac:dyDescent="0.2">
      <c r="A36" s="13">
        <f t="shared" si="15"/>
        <v>35</v>
      </c>
      <c r="B36" s="1">
        <f t="shared" si="16"/>
        <v>18204.942967531966</v>
      </c>
      <c r="C36" s="5">
        <f t="shared" si="7"/>
        <v>9.9999999999999978E-2</v>
      </c>
      <c r="D36" s="5">
        <v>0.9</v>
      </c>
      <c r="E36" s="15">
        <f t="shared" si="8"/>
        <v>1.18E-2</v>
      </c>
      <c r="F36" s="5">
        <v>0.9</v>
      </c>
      <c r="G36" s="25">
        <f t="shared" si="9"/>
        <v>0.88938000000000006</v>
      </c>
      <c r="H36" s="25">
        <f t="shared" si="18"/>
        <v>2.1845741910785681E-2</v>
      </c>
      <c r="J36" s="16">
        <v>34</v>
      </c>
      <c r="K36" s="17">
        <v>1E-3</v>
      </c>
      <c r="L36" s="18">
        <f t="shared" si="10"/>
        <v>98077.985892021868</v>
      </c>
      <c r="M36" s="18">
        <f t="shared" si="0"/>
        <v>98.077985892021871</v>
      </c>
      <c r="N36" s="17">
        <f t="shared" si="1"/>
        <v>0.55440838687672589</v>
      </c>
      <c r="O36" s="17">
        <f t="shared" si="2"/>
        <v>0.54962006930162166</v>
      </c>
      <c r="P36" s="18">
        <f t="shared" si="3"/>
        <v>54375.257946514124</v>
      </c>
      <c r="Q36" s="18">
        <f t="shared" si="4"/>
        <v>1699936.3312080551</v>
      </c>
      <c r="R36" s="18">
        <f t="shared" si="5"/>
        <v>53.905629402936533</v>
      </c>
      <c r="S36" s="18">
        <f t="shared" si="6"/>
        <v>25357.027470936122</v>
      </c>
      <c r="T36" s="1"/>
      <c r="U36" s="1">
        <f t="shared" si="11"/>
        <v>34</v>
      </c>
      <c r="V36" s="3">
        <f t="shared" si="12"/>
        <v>0.73151212819747458</v>
      </c>
      <c r="W36" s="3">
        <f t="shared" si="13"/>
        <v>0.73151212819747458</v>
      </c>
      <c r="X36" s="3">
        <f t="shared" si="14"/>
        <v>0</v>
      </c>
      <c r="Y36" s="3"/>
      <c r="Z36" s="3"/>
    </row>
    <row r="37" spans="1:26" x14ac:dyDescent="0.2">
      <c r="A37" s="13">
        <f t="shared" si="15"/>
        <v>36</v>
      </c>
      <c r="B37" s="1">
        <f t="shared" si="16"/>
        <v>16400.860898690269</v>
      </c>
      <c r="C37" s="5">
        <f t="shared" si="7"/>
        <v>9.9999999999999978E-2</v>
      </c>
      <c r="D37" s="5">
        <v>0.9</v>
      </c>
      <c r="E37" s="15">
        <f t="shared" si="8"/>
        <v>1.306E-2</v>
      </c>
      <c r="F37" s="5">
        <v>0.9</v>
      </c>
      <c r="G37" s="25">
        <f t="shared" si="9"/>
        <v>0.88824599999999998</v>
      </c>
      <c r="H37" s="25">
        <f t="shared" si="18"/>
        <v>1.9404392869287738E-2</v>
      </c>
      <c r="J37" s="16">
        <v>35</v>
      </c>
      <c r="K37" s="17">
        <v>1.0499999999999999E-3</v>
      </c>
      <c r="L37" s="18">
        <f t="shared" si="10"/>
        <v>97979.90790612984</v>
      </c>
      <c r="M37" s="18">
        <f t="shared" si="0"/>
        <v>102.87890330143632</v>
      </c>
      <c r="N37" s="17">
        <f t="shared" si="1"/>
        <v>0.54487310749555373</v>
      </c>
      <c r="O37" s="17">
        <f t="shared" si="2"/>
        <v>0.54016714427677803</v>
      </c>
      <c r="P37" s="18">
        <f t="shared" si="3"/>
        <v>53386.616892941136</v>
      </c>
      <c r="Q37" s="18">
        <f t="shared" si="4"/>
        <v>1645561.0732615411</v>
      </c>
      <c r="R37" s="18">
        <f t="shared" si="5"/>
        <v>55.571803402663647</v>
      </c>
      <c r="S37" s="18">
        <f t="shared" si="6"/>
        <v>25303.121841533186</v>
      </c>
      <c r="T37" s="1"/>
      <c r="U37" s="1">
        <f t="shared" si="11"/>
        <v>35</v>
      </c>
      <c r="V37" s="3">
        <f t="shared" si="12"/>
        <v>0.74115643417309196</v>
      </c>
      <c r="W37" s="3">
        <f t="shared" si="13"/>
        <v>0.74115643417309196</v>
      </c>
      <c r="X37" s="3">
        <f t="shared" si="14"/>
        <v>0</v>
      </c>
      <c r="Y37" s="3"/>
      <c r="Z37" s="3"/>
    </row>
    <row r="38" spans="1:26" x14ac:dyDescent="0.2">
      <c r="A38" s="13">
        <f t="shared" si="15"/>
        <v>37</v>
      </c>
      <c r="B38" s="1">
        <f t="shared" si="16"/>
        <v>14752.94542128522</v>
      </c>
      <c r="C38" s="5">
        <f t="shared" si="7"/>
        <v>9.9999999999999978E-2</v>
      </c>
      <c r="D38" s="5">
        <v>0.9</v>
      </c>
      <c r="E38" s="15">
        <f t="shared" si="8"/>
        <v>1.452E-2</v>
      </c>
      <c r="F38" s="5">
        <v>0.9</v>
      </c>
      <c r="G38" s="25">
        <f t="shared" si="9"/>
        <v>0.88693200000000005</v>
      </c>
      <c r="H38" s="25">
        <f t="shared" si="18"/>
        <v>1.7210376976343113E-2</v>
      </c>
      <c r="J38" s="16">
        <v>36</v>
      </c>
      <c r="K38" s="17">
        <v>1.1199999999999999E-3</v>
      </c>
      <c r="L38" s="18">
        <f t="shared" si="10"/>
        <v>97877.029002828407</v>
      </c>
      <c r="M38" s="18">
        <f t="shared" si="0"/>
        <v>109.62227248316781</v>
      </c>
      <c r="N38" s="17">
        <f t="shared" si="1"/>
        <v>0.5355018255484556</v>
      </c>
      <c r="O38" s="17">
        <f t="shared" si="2"/>
        <v>0.53087680027201767</v>
      </c>
      <c r="P38" s="18">
        <f t="shared" si="3"/>
        <v>52413.327710273748</v>
      </c>
      <c r="Q38" s="18">
        <f t="shared" si="4"/>
        <v>1592174.4563686</v>
      </c>
      <c r="R38" s="18">
        <f t="shared" si="5"/>
        <v>58.195921254411374</v>
      </c>
      <c r="S38" s="18">
        <f t="shared" si="6"/>
        <v>25247.550038130521</v>
      </c>
      <c r="T38" s="1"/>
      <c r="U38" s="1">
        <f t="shared" si="11"/>
        <v>36</v>
      </c>
      <c r="V38" s="3">
        <f t="shared" si="12"/>
        <v>0.75075778912286961</v>
      </c>
      <c r="W38" s="3">
        <f t="shared" si="13"/>
        <v>0.75075778912286961</v>
      </c>
      <c r="X38" s="3">
        <f t="shared" si="14"/>
        <v>0</v>
      </c>
      <c r="Y38" s="3"/>
      <c r="Z38" s="3"/>
    </row>
    <row r="39" spans="1:26" x14ac:dyDescent="0.2">
      <c r="A39" s="13">
        <f t="shared" si="15"/>
        <v>38</v>
      </c>
      <c r="B39" s="1">
        <f t="shared" si="16"/>
        <v>13247.37939407106</v>
      </c>
      <c r="C39" s="5">
        <f t="shared" si="7"/>
        <v>9.9999999999999978E-2</v>
      </c>
      <c r="D39" s="5">
        <v>0.9</v>
      </c>
      <c r="E39" s="15">
        <f t="shared" si="8"/>
        <v>1.6160000000000001E-2</v>
      </c>
      <c r="F39" s="5">
        <v>0.9</v>
      </c>
      <c r="G39" s="25">
        <f t="shared" si="9"/>
        <v>0.88545600000000002</v>
      </c>
      <c r="H39" s="25">
        <f t="shared" si="18"/>
        <v>1.5239031555964868E-2</v>
      </c>
      <c r="J39" s="16">
        <v>37</v>
      </c>
      <c r="K39" s="17">
        <v>1.1900000000000001E-3</v>
      </c>
      <c r="L39" s="18">
        <f t="shared" si="10"/>
        <v>97767.406730345232</v>
      </c>
      <c r="M39" s="18">
        <f t="shared" si="0"/>
        <v>116.34321400911084</v>
      </c>
      <c r="N39" s="17">
        <f t="shared" si="1"/>
        <v>0.52629172044074257</v>
      </c>
      <c r="O39" s="17">
        <f t="shared" si="2"/>
        <v>0.52174624105357992</v>
      </c>
      <c r="P39" s="18">
        <f t="shared" si="3"/>
        <v>51454.176691143228</v>
      </c>
      <c r="Q39" s="18">
        <f t="shared" si="4"/>
        <v>1539761.1286583263</v>
      </c>
      <c r="R39" s="18">
        <f t="shared" si="5"/>
        <v>60.701634581345779</v>
      </c>
      <c r="S39" s="18">
        <f t="shared" si="6"/>
        <v>25189.354116876111</v>
      </c>
      <c r="T39" s="1"/>
      <c r="U39" s="1">
        <f t="shared" si="11"/>
        <v>37</v>
      </c>
      <c r="V39" s="3">
        <f t="shared" si="12"/>
        <v>0.76028894697527061</v>
      </c>
      <c r="W39" s="3">
        <f t="shared" si="13"/>
        <v>0.76028894697527061</v>
      </c>
      <c r="X39" s="3">
        <f t="shared" si="14"/>
        <v>0</v>
      </c>
      <c r="Y39" s="3"/>
      <c r="Z39" s="3"/>
    </row>
    <row r="40" spans="1:26" x14ac:dyDescent="0.2">
      <c r="A40" s="13">
        <f t="shared" si="15"/>
        <v>39</v>
      </c>
      <c r="B40" s="1">
        <f t="shared" si="16"/>
        <v>11872.468151819088</v>
      </c>
      <c r="C40" s="5">
        <f t="shared" si="7"/>
        <v>9.9999999999999978E-2</v>
      </c>
      <c r="D40" s="5">
        <v>0.9</v>
      </c>
      <c r="E40" s="15">
        <f t="shared" si="8"/>
        <v>1.7940000000000001E-2</v>
      </c>
      <c r="F40" s="5">
        <v>0.9</v>
      </c>
      <c r="G40" s="25">
        <f t="shared" si="9"/>
        <v>0.88385400000000003</v>
      </c>
      <c r="H40" s="25">
        <f t="shared" si="18"/>
        <v>1.3469078996865773E-2</v>
      </c>
      <c r="J40" s="16">
        <v>38</v>
      </c>
      <c r="K40" s="17">
        <v>1.2800000000000001E-3</v>
      </c>
      <c r="L40" s="18">
        <f t="shared" si="10"/>
        <v>97651.063516336115</v>
      </c>
      <c r="M40" s="18">
        <f t="shared" si="0"/>
        <v>124.99336130091024</v>
      </c>
      <c r="N40" s="17">
        <f t="shared" si="1"/>
        <v>0.5172400200891818</v>
      </c>
      <c r="O40" s="17">
        <f t="shared" si="2"/>
        <v>0.5127727184801768</v>
      </c>
      <c r="P40" s="18">
        <f t="shared" si="3"/>
        <v>50509.038054919656</v>
      </c>
      <c r="Q40" s="18">
        <f t="shared" si="4"/>
        <v>1488306.951967183</v>
      </c>
      <c r="R40" s="18">
        <f t="shared" si="5"/>
        <v>64.093185666242675</v>
      </c>
      <c r="S40" s="18">
        <f t="shared" si="6"/>
        <v>25128.652482294765</v>
      </c>
      <c r="T40" s="1"/>
      <c r="U40" s="1">
        <f t="shared" si="11"/>
        <v>38</v>
      </c>
      <c r="V40" s="3">
        <f t="shared" si="12"/>
        <v>0.76973208734942455</v>
      </c>
      <c r="W40" s="3">
        <f t="shared" si="13"/>
        <v>0.76973208734942455</v>
      </c>
      <c r="X40" s="3">
        <f t="shared" si="14"/>
        <v>0</v>
      </c>
      <c r="Y40" s="3"/>
      <c r="Z40" s="3"/>
    </row>
    <row r="41" spans="1:26" x14ac:dyDescent="0.2">
      <c r="A41" s="13">
        <f t="shared" si="15"/>
        <v>40</v>
      </c>
      <c r="B41" s="1">
        <f t="shared" si="16"/>
        <v>10618.216650045129</v>
      </c>
      <c r="C41" s="5">
        <f t="shared" si="7"/>
        <v>9.9999999999999978E-2</v>
      </c>
      <c r="D41" s="5">
        <v>0.9</v>
      </c>
      <c r="E41" s="15">
        <f t="shared" si="8"/>
        <v>1.9859999999999999E-2</v>
      </c>
      <c r="F41" s="5">
        <v>0.9</v>
      </c>
      <c r="G41" s="25">
        <f t="shared" si="9"/>
        <v>0.88212599999999997</v>
      </c>
      <c r="H41" s="25">
        <f t="shared" si="18"/>
        <v>1.1881424779189216E-2</v>
      </c>
      <c r="J41" s="16">
        <v>39</v>
      </c>
      <c r="K41" s="17">
        <v>1.3699999999999999E-3</v>
      </c>
      <c r="L41" s="18">
        <f t="shared" si="10"/>
        <v>97526.07015503521</v>
      </c>
      <c r="M41" s="18">
        <f t="shared" si="0"/>
        <v>133.61071611239822</v>
      </c>
      <c r="N41" s="17">
        <f t="shared" si="1"/>
        <v>0.50834400008764791</v>
      </c>
      <c r="O41" s="17">
        <f t="shared" si="2"/>
        <v>0.50395353167584944</v>
      </c>
      <c r="P41" s="18">
        <f t="shared" si="3"/>
        <v>49576.792615439175</v>
      </c>
      <c r="Q41" s="18">
        <f t="shared" si="4"/>
        <v>1437797.9139122635</v>
      </c>
      <c r="R41" s="18">
        <f t="shared" si="5"/>
        <v>67.333592254582399</v>
      </c>
      <c r="S41" s="18">
        <f t="shared" si="6"/>
        <v>25064.559296628522</v>
      </c>
      <c r="T41" s="1"/>
      <c r="U41" s="1">
        <f t="shared" si="11"/>
        <v>39</v>
      </c>
      <c r="V41" s="3">
        <f t="shared" si="12"/>
        <v>0.77908285104718256</v>
      </c>
      <c r="W41" s="3">
        <f t="shared" si="13"/>
        <v>0.77908285104718256</v>
      </c>
      <c r="X41" s="3">
        <f t="shared" si="14"/>
        <v>0</v>
      </c>
      <c r="Y41" s="3"/>
      <c r="Z41" s="3"/>
    </row>
    <row r="42" spans="1:26" x14ac:dyDescent="0.2">
      <c r="A42" s="13">
        <f t="shared" si="15"/>
        <v>41</v>
      </c>
      <c r="B42" s="1">
        <f t="shared" si="16"/>
        <v>9475.4883737448326</v>
      </c>
      <c r="C42" s="5">
        <f t="shared" si="7"/>
        <v>9.9999999999999978E-2</v>
      </c>
      <c r="D42" s="5">
        <v>0.9</v>
      </c>
      <c r="E42" s="15">
        <f t="shared" si="8"/>
        <v>2.1930000000000002E-2</v>
      </c>
      <c r="F42" s="5">
        <v>0.9</v>
      </c>
      <c r="G42" s="25">
        <f t="shared" si="9"/>
        <v>0.88026300000000002</v>
      </c>
      <c r="H42" s="25">
        <f t="shared" si="18"/>
        <v>1.0458778620403437E-2</v>
      </c>
      <c r="J42" s="16">
        <v>40</v>
      </c>
      <c r="K42" s="17">
        <v>1.48E-3</v>
      </c>
      <c r="L42" s="18">
        <f t="shared" si="10"/>
        <v>97392.459438922815</v>
      </c>
      <c r="M42" s="18">
        <f t="shared" si="0"/>
        <v>144.14083996960576</v>
      </c>
      <c r="N42" s="17">
        <f t="shared" si="1"/>
        <v>0.49960098288712323</v>
      </c>
      <c r="O42" s="17">
        <f t="shared" si="2"/>
        <v>0.49528602621705098</v>
      </c>
      <c r="P42" s="18">
        <f t="shared" si="3"/>
        <v>48657.368461480124</v>
      </c>
      <c r="Q42" s="18">
        <f t="shared" si="4"/>
        <v>1388221.1212968242</v>
      </c>
      <c r="R42" s="18">
        <f t="shared" si="5"/>
        <v>71.390943844133915</v>
      </c>
      <c r="S42" s="18">
        <f t="shared" si="6"/>
        <v>24997.225704373941</v>
      </c>
      <c r="T42" s="1"/>
      <c r="U42" s="1">
        <f t="shared" si="11"/>
        <v>40</v>
      </c>
      <c r="V42" s="3">
        <f t="shared" si="12"/>
        <v>0.78834021632184115</v>
      </c>
      <c r="W42" s="3">
        <f t="shared" si="13"/>
        <v>0.78834021632184115</v>
      </c>
      <c r="X42" s="3">
        <f t="shared" si="14"/>
        <v>0</v>
      </c>
      <c r="Y42" s="3"/>
      <c r="Z42" s="3"/>
    </row>
    <row r="43" spans="1:26" x14ac:dyDescent="0.2">
      <c r="A43" s="13">
        <f t="shared" si="15"/>
        <v>42</v>
      </c>
      <c r="B43" s="1">
        <f t="shared" si="16"/>
        <v>8435.8333404290806</v>
      </c>
      <c r="C43" s="5">
        <f t="shared" si="7"/>
        <v>9.9999999999999978E-2</v>
      </c>
      <c r="D43" s="5">
        <v>0.9</v>
      </c>
      <c r="E43" s="15">
        <f t="shared" si="8"/>
        <v>2.4150000000000001E-2</v>
      </c>
      <c r="F43" s="5">
        <v>0.9</v>
      </c>
      <c r="G43" s="25">
        <f t="shared" si="9"/>
        <v>0.87826500000000007</v>
      </c>
      <c r="H43" s="25">
        <f t="shared" si="18"/>
        <v>9.1855792050486249E-3</v>
      </c>
      <c r="J43" s="16">
        <v>41</v>
      </c>
      <c r="K43" s="17">
        <v>1.6100000000000001E-3</v>
      </c>
      <c r="L43" s="18">
        <f t="shared" si="10"/>
        <v>97248.318598953207</v>
      </c>
      <c r="M43" s="18">
        <f t="shared" si="0"/>
        <v>156.56979294431468</v>
      </c>
      <c r="N43" s="17">
        <f t="shared" si="1"/>
        <v>0.49100833698980167</v>
      </c>
      <c r="O43" s="17">
        <f t="shared" si="2"/>
        <v>0.48676759333371095</v>
      </c>
      <c r="P43" s="18">
        <f t="shared" si="3"/>
        <v>47749.735190326413</v>
      </c>
      <c r="Q43" s="18">
        <f t="shared" si="4"/>
        <v>1339563.7528353441</v>
      </c>
      <c r="R43" s="18">
        <f t="shared" si="5"/>
        <v>76.213101300261499</v>
      </c>
      <c r="S43" s="18">
        <f t="shared" si="6"/>
        <v>24925.834760529808</v>
      </c>
      <c r="T43" s="1"/>
      <c r="U43" s="1">
        <f t="shared" si="11"/>
        <v>41</v>
      </c>
      <c r="V43" s="3">
        <f t="shared" si="12"/>
        <v>0.79750438603470564</v>
      </c>
      <c r="W43" s="3">
        <f t="shared" si="13"/>
        <v>0.79750438603470564</v>
      </c>
      <c r="X43" s="3">
        <f t="shared" si="14"/>
        <v>0</v>
      </c>
      <c r="Y43" s="3"/>
      <c r="Z43" s="3"/>
    </row>
    <row r="44" spans="1:26" x14ac:dyDescent="0.2">
      <c r="A44" s="13">
        <f t="shared" si="15"/>
        <v>43</v>
      </c>
      <c r="B44" s="1">
        <f t="shared" si="16"/>
        <v>7491.4125920175875</v>
      </c>
      <c r="C44" s="5">
        <f t="shared" si="7"/>
        <v>9.9999999999999978E-2</v>
      </c>
      <c r="D44" s="5">
        <v>0.9</v>
      </c>
      <c r="E44" s="15">
        <f t="shared" si="8"/>
        <v>2.657E-2</v>
      </c>
      <c r="F44" s="5">
        <v>0.9</v>
      </c>
      <c r="G44" s="25">
        <f t="shared" si="9"/>
        <v>0.87608700000000006</v>
      </c>
      <c r="H44" s="25">
        <f t="shared" si="18"/>
        <v>8.0473665290134357E-3</v>
      </c>
      <c r="J44" s="16">
        <v>42</v>
      </c>
      <c r="K44" s="17">
        <v>1.7600000000000001E-3</v>
      </c>
      <c r="L44" s="18">
        <f t="shared" si="10"/>
        <v>97091.748806008894</v>
      </c>
      <c r="M44" s="18">
        <f t="shared" si="0"/>
        <v>170.88147789857567</v>
      </c>
      <c r="N44" s="17">
        <f t="shared" si="1"/>
        <v>0.48256347615705319</v>
      </c>
      <c r="O44" s="17">
        <f t="shared" si="2"/>
        <v>0.47839566912404025</v>
      </c>
      <c r="P44" s="18">
        <f t="shared" si="3"/>
        <v>46852.931809995069</v>
      </c>
      <c r="Q44" s="18">
        <f t="shared" si="4"/>
        <v>1291814.0176450177</v>
      </c>
      <c r="R44" s="18">
        <f t="shared" si="5"/>
        <v>81.748958960194003</v>
      </c>
      <c r="S44" s="18">
        <f t="shared" si="6"/>
        <v>24849.621659229546</v>
      </c>
      <c r="T44" s="1"/>
      <c r="U44" s="1">
        <f t="shared" si="11"/>
        <v>42</v>
      </c>
      <c r="V44" s="3">
        <f t="shared" si="12"/>
        <v>0.80657920457099019</v>
      </c>
      <c r="W44" s="3">
        <f t="shared" si="13"/>
        <v>0.80657920457099019</v>
      </c>
      <c r="X44" s="3">
        <f t="shared" si="14"/>
        <v>0</v>
      </c>
      <c r="Y44" s="3"/>
      <c r="Z44" s="3"/>
    </row>
    <row r="45" spans="1:26" x14ac:dyDescent="0.2">
      <c r="A45" s="13">
        <f t="shared" si="15"/>
        <v>44</v>
      </c>
      <c r="B45" s="1">
        <f t="shared" si="16"/>
        <v>6634.6406798092248</v>
      </c>
      <c r="C45" s="5">
        <f t="shared" si="7"/>
        <v>9.9999999999999978E-2</v>
      </c>
      <c r="D45" s="5">
        <v>0.9</v>
      </c>
      <c r="E45" s="15">
        <f t="shared" si="8"/>
        <v>2.9229999999999999E-2</v>
      </c>
      <c r="F45" s="5">
        <v>0.9</v>
      </c>
      <c r="G45" s="25">
        <f t="shared" si="9"/>
        <v>0.87369300000000005</v>
      </c>
      <c r="H45" s="25">
        <f t="shared" si="18"/>
        <v>7.0309278048333364E-3</v>
      </c>
      <c r="J45" s="16">
        <v>43</v>
      </c>
      <c r="K45" s="17">
        <v>1.92E-3</v>
      </c>
      <c r="L45" s="18">
        <f t="shared" si="10"/>
        <v>96920.867328110326</v>
      </c>
      <c r="M45" s="18">
        <f t="shared" si="0"/>
        <v>186.08806526997182</v>
      </c>
      <c r="N45" s="17">
        <f t="shared" si="1"/>
        <v>0.47426385863101045</v>
      </c>
      <c r="O45" s="17">
        <f t="shared" si="2"/>
        <v>0.47016773378284049</v>
      </c>
      <c r="P45" s="18">
        <f t="shared" si="3"/>
        <v>45966.064520893837</v>
      </c>
      <c r="Q45" s="18">
        <f t="shared" si="4"/>
        <v>1244961.0858350226</v>
      </c>
      <c r="R45" s="18">
        <f t="shared" si="5"/>
        <v>87.492603932015953</v>
      </c>
      <c r="S45" s="18">
        <f t="shared" si="6"/>
        <v>24767.872700269352</v>
      </c>
      <c r="T45" s="1"/>
      <c r="U45" s="1">
        <f t="shared" si="11"/>
        <v>43</v>
      </c>
      <c r="V45" s="3">
        <f t="shared" si="12"/>
        <v>0.81556235320469739</v>
      </c>
      <c r="W45" s="3">
        <f t="shared" si="13"/>
        <v>0.81556235320469739</v>
      </c>
      <c r="X45" s="3">
        <f t="shared" si="14"/>
        <v>0</v>
      </c>
      <c r="Y45" s="3"/>
      <c r="Z45" s="3"/>
    </row>
    <row r="46" spans="1:26" x14ac:dyDescent="0.2">
      <c r="A46" s="13">
        <f t="shared" si="15"/>
        <v>45</v>
      </c>
      <c r="B46" s="1">
        <f t="shared" si="16"/>
        <v>5858.3127097195347</v>
      </c>
      <c r="C46" s="5">
        <f t="shared" si="7"/>
        <v>9.9999999999999978E-2</v>
      </c>
      <c r="D46" s="5">
        <v>0.9</v>
      </c>
      <c r="E46" s="15">
        <f t="shared" si="8"/>
        <v>3.2230000000000002E-2</v>
      </c>
      <c r="F46" s="5">
        <v>0.9</v>
      </c>
      <c r="G46" s="25">
        <f t="shared" si="9"/>
        <v>0.87099300000000002</v>
      </c>
      <c r="H46" s="25">
        <f t="shared" si="18"/>
        <v>6.123888901515202E-3</v>
      </c>
      <c r="J46" s="16">
        <v>44</v>
      </c>
      <c r="K46" s="17">
        <v>2.1099999999999999E-3</v>
      </c>
      <c r="L46" s="18">
        <f t="shared" si="10"/>
        <v>96734.779262840355</v>
      </c>
      <c r="M46" s="18">
        <f t="shared" si="0"/>
        <v>204.11038424459315</v>
      </c>
      <c r="N46" s="17">
        <f t="shared" si="1"/>
        <v>0.46610698636954334</v>
      </c>
      <c r="O46" s="17">
        <f t="shared" si="2"/>
        <v>0.4620813108430864</v>
      </c>
      <c r="P46" s="18">
        <f t="shared" si="3"/>
        <v>45088.756439325516</v>
      </c>
      <c r="Q46" s="18">
        <f t="shared" si="4"/>
        <v>1198995.0213141288</v>
      </c>
      <c r="R46" s="18">
        <f t="shared" si="5"/>
        <v>94.315593908427658</v>
      </c>
      <c r="S46" s="18">
        <f t="shared" si="6"/>
        <v>24680.380096337336</v>
      </c>
      <c r="T46" s="1"/>
      <c r="U46" s="1">
        <f t="shared" si="11"/>
        <v>44</v>
      </c>
      <c r="V46" s="3">
        <f t="shared" si="12"/>
        <v>0.82444867595991034</v>
      </c>
      <c r="W46" s="3">
        <f t="shared" si="13"/>
        <v>0.82444867595991034</v>
      </c>
      <c r="X46" s="3">
        <f t="shared" si="14"/>
        <v>0</v>
      </c>
      <c r="Y46" s="3"/>
      <c r="Z46" s="3"/>
    </row>
    <row r="47" spans="1:26" x14ac:dyDescent="0.2">
      <c r="A47" s="13">
        <f t="shared" si="15"/>
        <v>46</v>
      </c>
      <c r="B47" s="1">
        <f t="shared" si="16"/>
        <v>5155.3841398692566</v>
      </c>
      <c r="C47" s="5">
        <f t="shared" si="7"/>
        <v>9.9999999999999978E-2</v>
      </c>
      <c r="D47" s="5">
        <v>0.9</v>
      </c>
      <c r="E47" s="15">
        <f t="shared" si="8"/>
        <v>3.5680000000000003E-2</v>
      </c>
      <c r="F47" s="5">
        <v>0.9</v>
      </c>
      <c r="G47" s="25">
        <f t="shared" si="9"/>
        <v>0.86788799999999999</v>
      </c>
      <c r="H47" s="25">
        <f t="shared" si="18"/>
        <v>5.3148496909582255E-3</v>
      </c>
      <c r="J47" s="16">
        <v>45</v>
      </c>
      <c r="K47" s="17">
        <v>2.31E-3</v>
      </c>
      <c r="L47" s="18">
        <f t="shared" si="10"/>
        <v>96530.668878595767</v>
      </c>
      <c r="M47" s="18">
        <f t="shared" si="0"/>
        <v>222.98584510955621</v>
      </c>
      <c r="N47" s="17">
        <f t="shared" si="1"/>
        <v>0.45809040429439152</v>
      </c>
      <c r="O47" s="17">
        <f t="shared" si="2"/>
        <v>0.45413396643055171</v>
      </c>
      <c r="P47" s="18">
        <f t="shared" si="3"/>
        <v>44219.773133403971</v>
      </c>
      <c r="Q47" s="18">
        <f t="shared" si="4"/>
        <v>1153906.2648748034</v>
      </c>
      <c r="R47" s="18">
        <f t="shared" si="5"/>
        <v>101.2654462974714</v>
      </c>
      <c r="S47" s="18">
        <f t="shared" si="6"/>
        <v>24586.064502428908</v>
      </c>
      <c r="T47" s="1"/>
      <c r="U47" s="1">
        <f t="shared" si="11"/>
        <v>45</v>
      </c>
      <c r="V47" s="3">
        <f t="shared" si="12"/>
        <v>0.83322043296935888</v>
      </c>
      <c r="W47" s="3">
        <f t="shared" si="13"/>
        <v>0.83322043296935888</v>
      </c>
      <c r="X47" s="3">
        <f t="shared" si="14"/>
        <v>0</v>
      </c>
      <c r="Y47" s="3"/>
      <c r="Z47" s="3"/>
    </row>
    <row r="48" spans="1:26" x14ac:dyDescent="0.2">
      <c r="A48" s="13">
        <f t="shared" si="15"/>
        <v>47</v>
      </c>
      <c r="B48" s="1">
        <f t="shared" si="16"/>
        <v>4519.2483714413338</v>
      </c>
      <c r="C48" s="5">
        <f t="shared" si="7"/>
        <v>9.9999999999999978E-2</v>
      </c>
      <c r="D48" s="5">
        <v>0.9</v>
      </c>
      <c r="E48" s="15">
        <f t="shared" si="8"/>
        <v>3.9609999999999999E-2</v>
      </c>
      <c r="F48" s="5">
        <v>0.9</v>
      </c>
      <c r="G48" s="25">
        <f t="shared" si="9"/>
        <v>0.86435099999999998</v>
      </c>
      <c r="H48" s="25">
        <f t="shared" si="18"/>
        <v>4.593895645229433E-3</v>
      </c>
      <c r="J48" s="16">
        <v>46</v>
      </c>
      <c r="K48" s="17">
        <v>2.5400000000000002E-3</v>
      </c>
      <c r="L48" s="18">
        <f t="shared" si="10"/>
        <v>96307.683033486217</v>
      </c>
      <c r="M48" s="18">
        <f t="shared" si="0"/>
        <v>244.62151490505499</v>
      </c>
      <c r="N48" s="17">
        <f t="shared" si="1"/>
        <v>0.45021169955222745</v>
      </c>
      <c r="O48" s="17">
        <f t="shared" si="2"/>
        <v>0.44632330853125474</v>
      </c>
      <c r="P48" s="18">
        <f t="shared" si="3"/>
        <v>43358.845658443053</v>
      </c>
      <c r="Q48" s="18">
        <f t="shared" si="4"/>
        <v>1109686.4917413993</v>
      </c>
      <c r="R48" s="18">
        <f t="shared" si="5"/>
        <v>109.18028387035179</v>
      </c>
      <c r="S48" s="18">
        <f t="shared" si="6"/>
        <v>24484.799056131436</v>
      </c>
      <c r="T48" s="1"/>
      <c r="U48" s="1">
        <f t="shared" si="11"/>
        <v>46</v>
      </c>
      <c r="V48" s="3">
        <f t="shared" si="12"/>
        <v>0.84184808424491309</v>
      </c>
      <c r="W48" s="3">
        <f t="shared" si="13"/>
        <v>0.84184808424491309</v>
      </c>
      <c r="X48" s="3">
        <f t="shared" si="14"/>
        <v>0</v>
      </c>
      <c r="Y48" s="3"/>
      <c r="Z48" s="3"/>
    </row>
    <row r="49" spans="1:26" x14ac:dyDescent="0.2">
      <c r="A49" s="13">
        <f t="shared" si="15"/>
        <v>48</v>
      </c>
      <c r="B49" s="1">
        <f t="shared" si="16"/>
        <v>3944.2293479267028</v>
      </c>
      <c r="C49" s="5">
        <f t="shared" si="7"/>
        <v>9.9999999999999978E-2</v>
      </c>
      <c r="D49" s="5">
        <v>0.9</v>
      </c>
      <c r="E49" s="15">
        <f t="shared" si="8"/>
        <v>4.3999999999999997E-2</v>
      </c>
      <c r="F49" s="5">
        <v>0.9</v>
      </c>
      <c r="G49" s="25">
        <f t="shared" si="9"/>
        <v>0.86040000000000005</v>
      </c>
      <c r="H49" s="25">
        <f t="shared" si="18"/>
        <v>3.9525878131554046E-3</v>
      </c>
      <c r="J49" s="16">
        <v>47</v>
      </c>
      <c r="K49" s="17">
        <v>2.7699999999999999E-3</v>
      </c>
      <c r="L49" s="18">
        <f t="shared" si="10"/>
        <v>96063.061518581162</v>
      </c>
      <c r="M49" s="18">
        <f t="shared" si="0"/>
        <v>266.09468040646982</v>
      </c>
      <c r="N49" s="17">
        <f t="shared" si="1"/>
        <v>0.44246850078842986</v>
      </c>
      <c r="O49" s="17">
        <f t="shared" si="2"/>
        <v>0.43864698627150339</v>
      </c>
      <c r="P49" s="18">
        <f t="shared" si="3"/>
        <v>42504.878811273316</v>
      </c>
      <c r="Q49" s="18">
        <f t="shared" si="4"/>
        <v>1066327.6460829563</v>
      </c>
      <c r="R49" s="18">
        <f t="shared" si="5"/>
        <v>116.72162962317685</v>
      </c>
      <c r="S49" s="18">
        <f t="shared" si="6"/>
        <v>24375.618772261085</v>
      </c>
      <c r="T49" s="1"/>
      <c r="U49" s="1">
        <f t="shared" si="11"/>
        <v>47</v>
      </c>
      <c r="V49" s="3">
        <f t="shared" si="12"/>
        <v>0.85030596051090779</v>
      </c>
      <c r="W49" s="3">
        <f t="shared" si="13"/>
        <v>0.85030596051090779</v>
      </c>
      <c r="X49" s="3">
        <f t="shared" si="14"/>
        <v>0</v>
      </c>
      <c r="Y49" s="3"/>
      <c r="Z49" s="3"/>
    </row>
    <row r="50" spans="1:26" x14ac:dyDescent="0.2">
      <c r="A50" s="13">
        <f t="shared" si="15"/>
        <v>49</v>
      </c>
      <c r="B50" s="1">
        <f t="shared" si="16"/>
        <v>3425.6237531146094</v>
      </c>
      <c r="C50" s="5">
        <f t="shared" si="7"/>
        <v>9.9999999999999978E-2</v>
      </c>
      <c r="D50" s="5">
        <v>0.9</v>
      </c>
      <c r="E50" s="15">
        <f t="shared" si="8"/>
        <v>4.8770000000000001E-2</v>
      </c>
      <c r="F50" s="5">
        <v>0.9</v>
      </c>
      <c r="G50" s="25">
        <f t="shared" si="9"/>
        <v>0.85610700000000006</v>
      </c>
      <c r="H50" s="25">
        <f t="shared" si="18"/>
        <v>3.3838380949570341E-3</v>
      </c>
      <c r="J50" s="16">
        <v>48</v>
      </c>
      <c r="K50" s="17">
        <v>3.0400000000000002E-3</v>
      </c>
      <c r="L50" s="18">
        <f t="shared" si="10"/>
        <v>95796.966838174689</v>
      </c>
      <c r="M50" s="18">
        <f t="shared" si="0"/>
        <v>291.22277918805105</v>
      </c>
      <c r="N50" s="17">
        <f t="shared" si="1"/>
        <v>0.43485847743334627</v>
      </c>
      <c r="O50" s="17">
        <f t="shared" si="2"/>
        <v>0.43110268921032263</v>
      </c>
      <c r="P50" s="18">
        <f t="shared" si="3"/>
        <v>41658.123141981407</v>
      </c>
      <c r="Q50" s="18">
        <f t="shared" si="4"/>
        <v>1023822.767271683</v>
      </c>
      <c r="R50" s="18">
        <f t="shared" si="5"/>
        <v>125.54692326727279</v>
      </c>
      <c r="S50" s="18">
        <f t="shared" si="6"/>
        <v>24258.897142637907</v>
      </c>
      <c r="T50" s="1"/>
      <c r="U50" s="1">
        <f t="shared" si="11"/>
        <v>48</v>
      </c>
      <c r="V50" s="3">
        <f t="shared" si="12"/>
        <v>0.85858052784081407</v>
      </c>
      <c r="W50" s="3">
        <f t="shared" si="13"/>
        <v>0.85858052784081407</v>
      </c>
      <c r="X50" s="3">
        <f t="shared" si="14"/>
        <v>0</v>
      </c>
      <c r="Y50" s="3"/>
      <c r="Z50" s="3"/>
    </row>
    <row r="51" spans="1:26" x14ac:dyDescent="0.2">
      <c r="A51" s="13">
        <f t="shared" si="15"/>
        <v>50</v>
      </c>
      <c r="B51" s="1">
        <f t="shared" si="16"/>
        <v>2959.3975331741594</v>
      </c>
      <c r="C51" s="5">
        <f t="shared" si="7"/>
        <v>9.9999999999999978E-2</v>
      </c>
      <c r="D51" s="5">
        <v>0.9</v>
      </c>
      <c r="E51" s="15">
        <f t="shared" si="8"/>
        <v>5.425E-2</v>
      </c>
      <c r="F51" s="5">
        <v>0.9</v>
      </c>
      <c r="G51" s="25">
        <f t="shared" si="9"/>
        <v>0.85117500000000001</v>
      </c>
      <c r="H51" s="25">
        <f t="shared" si="18"/>
        <v>2.8802383904750536E-3</v>
      </c>
      <c r="J51" s="16">
        <v>49</v>
      </c>
      <c r="K51" s="17">
        <v>3.3300000000000001E-3</v>
      </c>
      <c r="L51" s="18">
        <f t="shared" si="10"/>
        <v>95505.744058986631</v>
      </c>
      <c r="M51" s="18">
        <f t="shared" si="0"/>
        <v>318.03412771642547</v>
      </c>
      <c r="N51" s="17">
        <f t="shared" si="1"/>
        <v>0.42737933900083164</v>
      </c>
      <c r="O51" s="17">
        <f t="shared" si="2"/>
        <v>0.42368814664405169</v>
      </c>
      <c r="P51" s="18">
        <f t="shared" si="3"/>
        <v>40817.18176671231</v>
      </c>
      <c r="Q51" s="18">
        <f t="shared" si="4"/>
        <v>982164.64412970154</v>
      </c>
      <c r="R51" s="18">
        <f t="shared" si="5"/>
        <v>134.74729014172993</v>
      </c>
      <c r="S51" s="18">
        <f t="shared" si="6"/>
        <v>24133.350219370634</v>
      </c>
      <c r="T51" s="1"/>
      <c r="U51" s="1">
        <f t="shared" si="11"/>
        <v>49</v>
      </c>
      <c r="V51" s="3">
        <f t="shared" si="12"/>
        <v>0.86667872164992787</v>
      </c>
      <c r="W51" s="3">
        <f t="shared" si="13"/>
        <v>0.86667872164992787</v>
      </c>
      <c r="X51" s="3">
        <f t="shared" si="14"/>
        <v>0</v>
      </c>
      <c r="Y51" s="3"/>
      <c r="Z51" s="3"/>
    </row>
    <row r="52" spans="1:26" x14ac:dyDescent="0.2">
      <c r="A52" s="13"/>
      <c r="B52" s="1"/>
      <c r="C52" s="5"/>
      <c r="D52" s="5"/>
      <c r="E52" s="15"/>
      <c r="F52" s="5"/>
      <c r="G52" s="25"/>
      <c r="H52" s="25"/>
      <c r="J52" s="16">
        <v>50</v>
      </c>
      <c r="K52" s="17">
        <v>3.65E-3</v>
      </c>
      <c r="L52" s="18">
        <f t="shared" si="10"/>
        <v>95187.709931270205</v>
      </c>
      <c r="M52" s="18">
        <f t="shared" si="0"/>
        <v>347.43514124913622</v>
      </c>
      <c r="N52" s="17">
        <f t="shared" si="1"/>
        <v>0.42002883439885169</v>
      </c>
      <c r="O52" s="17">
        <f t="shared" si="2"/>
        <v>0.41640112692290093</v>
      </c>
      <c r="P52" s="18">
        <f t="shared" si="3"/>
        <v>39981.582851527426</v>
      </c>
      <c r="Q52" s="18">
        <f t="shared" si="4"/>
        <v>941347.4623629892</v>
      </c>
      <c r="R52" s="18">
        <f t="shared" si="5"/>
        <v>144.67238434875759</v>
      </c>
      <c r="S52" s="18">
        <f t="shared" si="6"/>
        <v>23998.602929228902</v>
      </c>
      <c r="T52" s="1"/>
      <c r="U52" s="1">
        <f t="shared" si="11"/>
        <v>50</v>
      </c>
      <c r="V52" s="3">
        <f t="shared" si="12"/>
        <v>0.87456830088430582</v>
      </c>
      <c r="W52" s="3">
        <f t="shared" si="13"/>
        <v>0.87456830088430582</v>
      </c>
      <c r="X52" s="3">
        <f t="shared" si="14"/>
        <v>0</v>
      </c>
      <c r="Y52" s="3"/>
      <c r="Z52" s="3"/>
    </row>
    <row r="53" spans="1:26" x14ac:dyDescent="0.2">
      <c r="A53" s="13"/>
      <c r="B53" s="1"/>
      <c r="C53" s="5"/>
      <c r="D53" s="5"/>
      <c r="E53" s="15"/>
      <c r="F53" s="5"/>
      <c r="G53" s="25"/>
      <c r="H53" s="25"/>
      <c r="J53" s="16">
        <v>51</v>
      </c>
      <c r="K53" s="17">
        <v>4.0099999999999997E-3</v>
      </c>
      <c r="L53" s="18">
        <f t="shared" si="10"/>
        <v>94840.274790021067</v>
      </c>
      <c r="M53" s="18">
        <f t="shared" si="0"/>
        <v>380.30950190798444</v>
      </c>
      <c r="N53" s="17">
        <f t="shared" si="1"/>
        <v>0.41280475125194266</v>
      </c>
      <c r="O53" s="17">
        <f t="shared" si="2"/>
        <v>0.40923943677926378</v>
      </c>
      <c r="P53" s="18">
        <f t="shared" si="3"/>
        <v>39150.516043360534</v>
      </c>
      <c r="Q53" s="18">
        <f t="shared" si="4"/>
        <v>901365.87951146183</v>
      </c>
      <c r="R53" s="18">
        <f t="shared" si="5"/>
        <v>155.6376463626259</v>
      </c>
      <c r="S53" s="18">
        <f t="shared" si="6"/>
        <v>23853.930544880146</v>
      </c>
      <c r="T53" s="1"/>
      <c r="U53" s="1">
        <f t="shared" ref="U53:U79" si="19">+J53</f>
        <v>51</v>
      </c>
      <c r="V53" s="3">
        <f t="shared" ref="V53:V79" si="20">+W53-$Y$2*X53-$Z$2*MAX(0,(1-U53/10))</f>
        <v>0.88223531618942908</v>
      </c>
      <c r="W53" s="3">
        <f t="shared" ref="W53:W79" si="21">S83/P83</f>
        <v>0.88223531618942908</v>
      </c>
      <c r="X53" s="3">
        <f t="shared" ref="X53:X79" si="22">MAX(0,(Q83-Q$62)/P83)</f>
        <v>0</v>
      </c>
    </row>
    <row r="54" spans="1:26" x14ac:dyDescent="0.2">
      <c r="A54" s="13"/>
      <c r="B54" s="1"/>
      <c r="C54" s="5"/>
      <c r="D54" s="5"/>
      <c r="E54" s="15"/>
      <c r="F54" s="5"/>
      <c r="G54" s="25"/>
      <c r="H54" s="25"/>
      <c r="J54" s="16">
        <v>52</v>
      </c>
      <c r="K54" s="17">
        <v>4.4000000000000003E-3</v>
      </c>
      <c r="L54" s="18">
        <f t="shared" si="10"/>
        <v>94459.96528811309</v>
      </c>
      <c r="M54" s="18">
        <f t="shared" si="0"/>
        <v>415.62384726769761</v>
      </c>
      <c r="N54" s="17">
        <f t="shared" si="1"/>
        <v>0.40570491523532443</v>
      </c>
      <c r="O54" s="17">
        <f t="shared" si="2"/>
        <v>0.40220092066758106</v>
      </c>
      <c r="P54" s="18">
        <f t="shared" si="3"/>
        <v>38322.872210345609</v>
      </c>
      <c r="Q54" s="18">
        <f t="shared" si="4"/>
        <v>862215.36346810125</v>
      </c>
      <c r="R54" s="18">
        <f t="shared" si="5"/>
        <v>167.16429402247007</v>
      </c>
      <c r="S54" s="18">
        <f t="shared" si="6"/>
        <v>23698.29289851752</v>
      </c>
      <c r="T54" s="1"/>
      <c r="U54" s="1">
        <f t="shared" si="19"/>
        <v>52</v>
      </c>
      <c r="V54" s="3">
        <f t="shared" si="20"/>
        <v>0.88966494499161719</v>
      </c>
      <c r="W54" s="3">
        <f t="shared" si="21"/>
        <v>0.88966494499161719</v>
      </c>
      <c r="X54" s="3">
        <f t="shared" si="22"/>
        <v>0</v>
      </c>
    </row>
    <row r="55" spans="1:26" x14ac:dyDescent="0.2">
      <c r="A55" s="13"/>
      <c r="B55" s="1"/>
      <c r="C55" s="5"/>
      <c r="D55" s="5"/>
      <c r="E55" s="15"/>
      <c r="F55" s="5"/>
      <c r="G55" s="25"/>
      <c r="H55" s="25"/>
      <c r="J55" s="16">
        <v>53</v>
      </c>
      <c r="K55" s="17">
        <v>4.7999999999999996E-3</v>
      </c>
      <c r="L55" s="18">
        <f t="shared" si="10"/>
        <v>94044.341440845397</v>
      </c>
      <c r="M55" s="18">
        <f t="shared" si="0"/>
        <v>451.41283891605786</v>
      </c>
      <c r="N55" s="17">
        <f t="shared" si="1"/>
        <v>0.39872718942046625</v>
      </c>
      <c r="O55" s="17">
        <f t="shared" si="2"/>
        <v>0.39528346011555876</v>
      </c>
      <c r="P55" s="18">
        <f t="shared" si="3"/>
        <v>37498.03594360697</v>
      </c>
      <c r="Q55" s="18">
        <f t="shared" si="4"/>
        <v>823892.49125775567</v>
      </c>
      <c r="R55" s="18">
        <f t="shared" si="5"/>
        <v>178.43602890732672</v>
      </c>
      <c r="S55" s="18">
        <f t="shared" si="6"/>
        <v>23531.12860449505</v>
      </c>
      <c r="T55" s="1"/>
      <c r="U55" s="1">
        <f t="shared" si="19"/>
        <v>53</v>
      </c>
      <c r="V55" s="3">
        <f t="shared" si="20"/>
        <v>0.89684397596983811</v>
      </c>
      <c r="W55" s="3">
        <f t="shared" si="21"/>
        <v>0.89684397596983811</v>
      </c>
      <c r="X55" s="3">
        <f t="shared" si="22"/>
        <v>0</v>
      </c>
    </row>
    <row r="56" spans="1:26" x14ac:dyDescent="0.2">
      <c r="A56" s="13"/>
      <c r="B56" s="1"/>
      <c r="C56" s="5"/>
      <c r="D56" s="5"/>
      <c r="E56" s="15"/>
      <c r="F56" s="5"/>
      <c r="G56" s="25"/>
      <c r="H56" s="25"/>
      <c r="J56" s="16">
        <v>54</v>
      </c>
      <c r="K56" s="17">
        <v>5.2199999999999998E-3</v>
      </c>
      <c r="L56" s="18">
        <f t="shared" si="10"/>
        <v>93592.928601929336</v>
      </c>
      <c r="M56" s="18">
        <f t="shared" si="0"/>
        <v>488.55508730207112</v>
      </c>
      <c r="N56" s="17">
        <f t="shared" si="1"/>
        <v>0.39186947363190777</v>
      </c>
      <c r="O56" s="17">
        <f t="shared" si="2"/>
        <v>0.38848497308654417</v>
      </c>
      <c r="P56" s="18">
        <f t="shared" si="3"/>
        <v>36676.211666906776</v>
      </c>
      <c r="Q56" s="18">
        <f t="shared" si="4"/>
        <v>786394.45531414868</v>
      </c>
      <c r="R56" s="18">
        <f t="shared" si="5"/>
        <v>189.79630994183933</v>
      </c>
      <c r="S56" s="18">
        <f t="shared" si="6"/>
        <v>23352.692575587724</v>
      </c>
      <c r="T56" s="1"/>
      <c r="U56" s="1">
        <f t="shared" si="19"/>
        <v>54</v>
      </c>
      <c r="V56" s="3">
        <f t="shared" si="20"/>
        <v>0.90376060683535819</v>
      </c>
      <c r="W56" s="3">
        <f t="shared" si="21"/>
        <v>0.90376060683535819</v>
      </c>
      <c r="X56" s="3">
        <f t="shared" si="22"/>
        <v>0</v>
      </c>
    </row>
    <row r="57" spans="1:26" x14ac:dyDescent="0.2">
      <c r="A57" s="13"/>
      <c r="B57" s="1"/>
      <c r="C57" s="5"/>
      <c r="D57" s="5"/>
      <c r="E57" s="15"/>
      <c r="F57" s="5"/>
      <c r="G57" s="25"/>
      <c r="H57" s="25"/>
      <c r="J57" s="16">
        <v>55</v>
      </c>
      <c r="K57" s="17">
        <v>5.6699999999999997E-3</v>
      </c>
      <c r="L57" s="18">
        <f t="shared" si="10"/>
        <v>93104.373514627267</v>
      </c>
      <c r="M57" s="18">
        <f t="shared" si="0"/>
        <v>527.90179782793655</v>
      </c>
      <c r="N57" s="17">
        <f t="shared" si="1"/>
        <v>0.38512970381514272</v>
      </c>
      <c r="O57" s="17">
        <f t="shared" si="2"/>
        <v>0.38180341335286894</v>
      </c>
      <c r="P57" s="18">
        <f t="shared" si="3"/>
        <v>35857.259795582817</v>
      </c>
      <c r="Q57" s="18">
        <f t="shared" si="4"/>
        <v>749718.24364724196</v>
      </c>
      <c r="R57" s="18">
        <f t="shared" si="5"/>
        <v>201.5547083258223</v>
      </c>
      <c r="S57" s="18">
        <f t="shared" si="6"/>
        <v>23162.896265645886</v>
      </c>
      <c r="T57" s="1"/>
      <c r="U57" s="1">
        <f t="shared" si="19"/>
        <v>55</v>
      </c>
      <c r="V57" s="3">
        <f t="shared" si="20"/>
        <v>0.9104053890460363</v>
      </c>
      <c r="W57" s="3">
        <f t="shared" si="21"/>
        <v>0.9104053890460363</v>
      </c>
      <c r="X57" s="3">
        <f t="shared" si="22"/>
        <v>0</v>
      </c>
    </row>
    <row r="58" spans="1:26" x14ac:dyDescent="0.2">
      <c r="A58" s="13"/>
      <c r="B58" s="1"/>
      <c r="C58" s="5"/>
      <c r="D58" s="5"/>
      <c r="E58" s="15"/>
      <c r="F58" s="5"/>
      <c r="G58" s="25"/>
      <c r="H58" s="25"/>
      <c r="J58" s="16">
        <v>56</v>
      </c>
      <c r="K58" s="17">
        <v>6.1500000000000001E-3</v>
      </c>
      <c r="L58" s="18">
        <f t="shared" si="10"/>
        <v>92576.471716799337</v>
      </c>
      <c r="M58" s="18">
        <f t="shared" si="0"/>
        <v>569.34530105831595</v>
      </c>
      <c r="N58" s="17">
        <f t="shared" si="1"/>
        <v>0.37850585141537363</v>
      </c>
      <c r="O58" s="17">
        <f t="shared" si="2"/>
        <v>0.37523676987996946</v>
      </c>
      <c r="P58" s="18">
        <f t="shared" si="3"/>
        <v>35040.736248198387</v>
      </c>
      <c r="Q58" s="18">
        <f t="shared" si="4"/>
        <v>713860.98385165911</v>
      </c>
      <c r="R58" s="18">
        <f t="shared" si="5"/>
        <v>213.63929171546124</v>
      </c>
      <c r="S58" s="18">
        <f t="shared" si="6"/>
        <v>22961.341557320065</v>
      </c>
      <c r="T58" s="1"/>
      <c r="U58" s="1">
        <f t="shared" si="19"/>
        <v>56</v>
      </c>
      <c r="V58" s="3">
        <f t="shared" si="20"/>
        <v>0.91676896666180285</v>
      </c>
      <c r="W58" s="3">
        <f t="shared" si="21"/>
        <v>0.91676896666180285</v>
      </c>
      <c r="X58" s="3">
        <f t="shared" si="22"/>
        <v>0</v>
      </c>
    </row>
    <row r="59" spans="1:26" x14ac:dyDescent="0.2">
      <c r="A59" s="13"/>
      <c r="B59" s="1"/>
      <c r="C59" s="5"/>
      <c r="D59" s="5"/>
      <c r="E59" s="15"/>
      <c r="F59" s="5"/>
      <c r="G59" s="25"/>
      <c r="H59" s="25"/>
      <c r="J59" s="16">
        <v>57</v>
      </c>
      <c r="K59" s="17">
        <v>6.6600000000000001E-3</v>
      </c>
      <c r="L59" s="18">
        <f t="shared" si="10"/>
        <v>92007.126415741019</v>
      </c>
      <c r="M59" s="18">
        <f t="shared" si="0"/>
        <v>612.76746192883525</v>
      </c>
      <c r="N59" s="17">
        <f t="shared" si="1"/>
        <v>0.37199592276695198</v>
      </c>
      <c r="O59" s="17">
        <f t="shared" si="2"/>
        <v>0.36878306622110019</v>
      </c>
      <c r="P59" s="18">
        <f t="shared" si="3"/>
        <v>34226.275892159181</v>
      </c>
      <c r="Q59" s="18">
        <f t="shared" si="4"/>
        <v>678820.24760346068</v>
      </c>
      <c r="R59" s="18">
        <f t="shared" si="5"/>
        <v>225.97826349063715</v>
      </c>
      <c r="S59" s="18">
        <f t="shared" si="6"/>
        <v>22747.702265604603</v>
      </c>
      <c r="T59" s="1"/>
      <c r="U59" s="1">
        <f t="shared" si="19"/>
        <v>57</v>
      </c>
      <c r="V59" s="3">
        <f t="shared" si="20"/>
        <v>0.92284400185906978</v>
      </c>
      <c r="W59" s="3">
        <f t="shared" si="21"/>
        <v>0.92284400185906978</v>
      </c>
      <c r="X59" s="3">
        <f t="shared" si="22"/>
        <v>0</v>
      </c>
    </row>
    <row r="60" spans="1:26" x14ac:dyDescent="0.2">
      <c r="A60" s="13"/>
      <c r="B60" s="1"/>
      <c r="C60" s="5"/>
      <c r="D60" s="5"/>
      <c r="E60" s="15"/>
      <c r="F60" s="5"/>
      <c r="G60" s="25"/>
      <c r="H60" s="25"/>
      <c r="J60" s="16">
        <v>58</v>
      </c>
      <c r="K60" s="17">
        <v>7.1799999999999998E-3</v>
      </c>
      <c r="L60" s="18">
        <f t="shared" si="10"/>
        <v>91394.358953812189</v>
      </c>
      <c r="M60" s="18">
        <f t="shared" si="0"/>
        <v>656.21149728837145</v>
      </c>
      <c r="N60" s="17">
        <f t="shared" si="1"/>
        <v>0.36559795849331889</v>
      </c>
      <c r="O60" s="17">
        <f t="shared" si="2"/>
        <v>0.36244035992245716</v>
      </c>
      <c r="P60" s="18">
        <f t="shared" si="3"/>
        <v>33413.591051319316</v>
      </c>
      <c r="Q60" s="18">
        <f t="shared" si="4"/>
        <v>644593.97171130148</v>
      </c>
      <c r="R60" s="18">
        <f t="shared" si="5"/>
        <v>237.83753126245188</v>
      </c>
      <c r="S60" s="18">
        <f t="shared" si="6"/>
        <v>22521.724002113966</v>
      </c>
      <c r="T60" s="1"/>
      <c r="U60" s="1">
        <f t="shared" si="19"/>
        <v>58</v>
      </c>
      <c r="V60" s="3">
        <f t="shared" si="20"/>
        <v>0.92862580684028828</v>
      </c>
      <c r="W60" s="3">
        <f t="shared" si="21"/>
        <v>0.92862580684028828</v>
      </c>
      <c r="X60" s="3">
        <f t="shared" si="22"/>
        <v>0</v>
      </c>
    </row>
    <row r="61" spans="1:26" x14ac:dyDescent="0.2">
      <c r="A61" s="13"/>
      <c r="B61" s="1"/>
      <c r="C61" s="5"/>
      <c r="D61" s="5"/>
      <c r="E61" s="15"/>
      <c r="F61" s="5"/>
      <c r="G61" s="25"/>
      <c r="H61" s="25"/>
      <c r="J61" s="16">
        <v>59</v>
      </c>
      <c r="K61" s="17">
        <v>7.7400000000000004E-3</v>
      </c>
      <c r="L61" s="18">
        <f t="shared" si="10"/>
        <v>90738.147456523817</v>
      </c>
      <c r="M61" s="18">
        <f t="shared" si="0"/>
        <v>702.31326131349442</v>
      </c>
      <c r="N61" s="17">
        <f t="shared" si="1"/>
        <v>0.35931003291726665</v>
      </c>
      <c r="O61" s="17">
        <f t="shared" si="2"/>
        <v>0.3562067419385328</v>
      </c>
      <c r="P61" s="18">
        <f t="shared" si="3"/>
        <v>32603.126749455369</v>
      </c>
      <c r="Q61" s="18">
        <f t="shared" si="4"/>
        <v>611180.38065998221</v>
      </c>
      <c r="R61" s="18">
        <f t="shared" si="5"/>
        <v>250.16871863270526</v>
      </c>
      <c r="S61" s="18">
        <f t="shared" si="6"/>
        <v>22283.886470851514</v>
      </c>
      <c r="T61" s="1"/>
      <c r="U61" s="1">
        <f t="shared" si="19"/>
        <v>59</v>
      </c>
      <c r="V61" s="3">
        <f t="shared" si="20"/>
        <v>0.93411022273603816</v>
      </c>
      <c r="W61" s="3">
        <f t="shared" si="21"/>
        <v>0.93411022273603816</v>
      </c>
      <c r="X61" s="3">
        <f t="shared" si="22"/>
        <v>0</v>
      </c>
    </row>
    <row r="62" spans="1:26" x14ac:dyDescent="0.2">
      <c r="A62" s="13"/>
      <c r="B62" s="1"/>
      <c r="C62" s="5"/>
      <c r="D62" s="5"/>
      <c r="E62" s="15"/>
      <c r="F62" s="5"/>
      <c r="G62" s="25"/>
      <c r="H62" s="25"/>
      <c r="J62" s="16">
        <v>60</v>
      </c>
      <c r="K62" s="17">
        <v>8.3400000000000002E-3</v>
      </c>
      <c r="L62" s="18">
        <f t="shared" si="10"/>
        <v>90035.834195210322</v>
      </c>
      <c r="M62" s="18">
        <f t="shared" si="0"/>
        <v>750.89885718805408</v>
      </c>
      <c r="N62" s="17">
        <f t="shared" si="1"/>
        <v>0.35313025348134308</v>
      </c>
      <c r="O62" s="17">
        <f t="shared" si="2"/>
        <v>0.35008033605752609</v>
      </c>
      <c r="P62" s="18">
        <f t="shared" si="3"/>
        <v>31794.376951758797</v>
      </c>
      <c r="Q62" s="18">
        <f t="shared" si="4"/>
        <v>578577.25391052687</v>
      </c>
      <c r="R62" s="18">
        <f t="shared" si="5"/>
        <v>262.87492426960625</v>
      </c>
      <c r="S62" s="18">
        <f t="shared" si="6"/>
        <v>22033.71775221881</v>
      </c>
      <c r="T62" s="1"/>
      <c r="U62" s="1">
        <f t="shared" si="19"/>
        <v>60</v>
      </c>
      <c r="V62" s="3">
        <f t="shared" si="20"/>
        <v>0.93929569607093599</v>
      </c>
      <c r="W62" s="3">
        <f t="shared" si="21"/>
        <v>0.93929569607093599</v>
      </c>
      <c r="X62" s="3">
        <f t="shared" si="22"/>
        <v>0</v>
      </c>
    </row>
    <row r="63" spans="1:26" x14ac:dyDescent="0.2">
      <c r="A63" s="13"/>
      <c r="B63" s="1"/>
      <c r="C63" s="5"/>
      <c r="D63" s="5"/>
      <c r="E63" s="15"/>
      <c r="F63" s="5"/>
      <c r="G63" s="25"/>
      <c r="H63" s="25"/>
      <c r="J63">
        <v>61</v>
      </c>
      <c r="K63" s="2">
        <v>9.0200000000000002E-3</v>
      </c>
      <c r="L63" s="1">
        <f t="shared" si="10"/>
        <v>89284.935338022275</v>
      </c>
      <c r="M63" s="1">
        <f t="shared" si="0"/>
        <v>805.35011674896089</v>
      </c>
      <c r="N63" s="2">
        <f t="shared" si="1"/>
        <v>0.34705676017822418</v>
      </c>
      <c r="O63" s="2">
        <f t="shared" si="2"/>
        <v>0.34405929833663496</v>
      </c>
      <c r="P63" s="1">
        <f t="shared" si="3"/>
        <v>30986.94039113625</v>
      </c>
      <c r="Q63" s="1">
        <f t="shared" si="4"/>
        <v>546782.87695876812</v>
      </c>
      <c r="R63" s="1">
        <f t="shared" si="5"/>
        <v>277.08819608397454</v>
      </c>
      <c r="S63" s="1">
        <f t="shared" si="6"/>
        <v>21770.842827949204</v>
      </c>
      <c r="T63" s="1"/>
      <c r="U63" s="1">
        <f t="shared" si="19"/>
        <v>61</v>
      </c>
      <c r="V63" s="3">
        <f t="shared" si="20"/>
        <v>0.94418259900825907</v>
      </c>
      <c r="W63" s="3">
        <f t="shared" si="21"/>
        <v>0.94418259900825907</v>
      </c>
      <c r="X63" s="3">
        <f t="shared" si="22"/>
        <v>0</v>
      </c>
    </row>
    <row r="64" spans="1:26" x14ac:dyDescent="0.2">
      <c r="A64" s="13"/>
      <c r="B64" s="1"/>
      <c r="C64" s="5"/>
      <c r="D64" s="5"/>
      <c r="E64" s="15"/>
      <c r="F64" s="5"/>
      <c r="G64" s="25"/>
      <c r="H64" s="25"/>
      <c r="J64">
        <v>62</v>
      </c>
      <c r="K64" s="2">
        <v>9.8099999999999993E-3</v>
      </c>
      <c r="L64" s="1">
        <f t="shared" si="10"/>
        <v>88479.585221273315</v>
      </c>
      <c r="M64" s="1">
        <f t="shared" si="0"/>
        <v>867.98473102069113</v>
      </c>
      <c r="N64" s="2">
        <f t="shared" si="1"/>
        <v>0.34108772499088363</v>
      </c>
      <c r="O64" s="2">
        <f t="shared" si="2"/>
        <v>0.33814181654706132</v>
      </c>
      <c r="P64" s="1">
        <f t="shared" si="3"/>
        <v>30179.300431261123</v>
      </c>
      <c r="Q64" s="1">
        <f t="shared" si="4"/>
        <v>515795.93656763184</v>
      </c>
      <c r="R64" s="1">
        <f t="shared" si="5"/>
        <v>293.50193368244891</v>
      </c>
      <c r="S64" s="1">
        <f t="shared" si="6"/>
        <v>21493.754631865228</v>
      </c>
      <c r="T64" s="1"/>
      <c r="U64" s="1">
        <f t="shared" si="19"/>
        <v>62</v>
      </c>
      <c r="V64" s="3">
        <f t="shared" si="20"/>
        <v>0.94877166352561537</v>
      </c>
      <c r="W64" s="3">
        <f t="shared" si="21"/>
        <v>0.94877166352561537</v>
      </c>
      <c r="X64" s="3">
        <f t="shared" si="22"/>
        <v>0</v>
      </c>
    </row>
    <row r="65" spans="1:24" x14ac:dyDescent="0.2">
      <c r="A65" s="13"/>
      <c r="B65" s="1"/>
      <c r="C65" s="5"/>
      <c r="D65" s="5"/>
      <c r="E65" s="15"/>
      <c r="F65" s="5"/>
      <c r="G65" s="25"/>
      <c r="H65" s="25"/>
      <c r="J65">
        <v>63</v>
      </c>
      <c r="K65" s="2">
        <v>1.072E-2</v>
      </c>
      <c r="L65" s="1">
        <f t="shared" si="10"/>
        <v>87611.600490252618</v>
      </c>
      <c r="M65" s="1">
        <f t="shared" si="0"/>
        <v>939.19635725550813</v>
      </c>
      <c r="N65" s="2">
        <f t="shared" si="1"/>
        <v>0.33522135134239173</v>
      </c>
      <c r="O65" s="2">
        <f t="shared" si="2"/>
        <v>0.33232610962856146</v>
      </c>
      <c r="P65" s="1">
        <f t="shared" si="3"/>
        <v>29369.279109612231</v>
      </c>
      <c r="Q65" s="1">
        <f t="shared" si="4"/>
        <v>485616.63613637071</v>
      </c>
      <c r="R65" s="1">
        <f t="shared" si="5"/>
        <v>312.11947158403956</v>
      </c>
      <c r="S65" s="1">
        <f t="shared" si="6"/>
        <v>21200.25269818278</v>
      </c>
      <c r="T65" s="1"/>
      <c r="U65" s="1">
        <f t="shared" si="19"/>
        <v>63</v>
      </c>
      <c r="V65" s="3">
        <f t="shared" si="20"/>
        <v>0.9530670500860956</v>
      </c>
      <c r="W65" s="3">
        <f t="shared" si="21"/>
        <v>0.9530670500860956</v>
      </c>
      <c r="X65" s="3">
        <f t="shared" si="22"/>
        <v>0</v>
      </c>
    </row>
    <row r="66" spans="1:24" x14ac:dyDescent="0.2">
      <c r="A66" s="13"/>
      <c r="B66" s="1"/>
      <c r="C66" s="5"/>
      <c r="D66" s="5"/>
      <c r="E66" s="15"/>
      <c r="F66" s="5"/>
      <c r="G66" s="25"/>
      <c r="H66" s="25"/>
      <c r="J66">
        <v>64</v>
      </c>
      <c r="K66" s="2">
        <v>1.18E-2</v>
      </c>
      <c r="L66" s="1">
        <f t="shared" si="10"/>
        <v>86672.404132997108</v>
      </c>
      <c r="M66" s="1">
        <f t="shared" ref="M66:M109" si="23">+L66*K66</f>
        <v>1022.7343687693658</v>
      </c>
      <c r="N66" s="2">
        <f t="shared" ref="N66:N109" si="24">+(1/(1+T$2))^J66</f>
        <v>0.32945587355517608</v>
      </c>
      <c r="O66" s="2">
        <f t="shared" ref="O66:O109" si="25">+(1/(1+T$2))^(J66+0.5)</f>
        <v>0.32661042715337729</v>
      </c>
      <c r="P66" s="1">
        <f t="shared" ref="P66:P109" si="26">+N66*L66</f>
        <v>28554.732616763817</v>
      </c>
      <c r="Q66" s="1">
        <f t="shared" ref="Q66:Q109" si="27">+P66+Q67</f>
        <v>456247.35702675849</v>
      </c>
      <c r="R66" s="1">
        <f t="shared" ref="R66:R109" si="28">+O66*M66</f>
        <v>334.03570904820225</v>
      </c>
      <c r="S66" s="1">
        <f t="shared" ref="S66:S109" si="29">+R66+S67</f>
        <v>20888.13322659874</v>
      </c>
      <c r="T66" s="1"/>
      <c r="U66" s="1">
        <f t="shared" si="19"/>
        <v>64</v>
      </c>
      <c r="V66" s="3">
        <f t="shared" si="20"/>
        <v>0.95707366335823374</v>
      </c>
      <c r="W66" s="3">
        <f t="shared" si="21"/>
        <v>0.95707366335823374</v>
      </c>
      <c r="X66" s="3">
        <f t="shared" si="22"/>
        <v>0</v>
      </c>
    </row>
    <row r="67" spans="1:24" x14ac:dyDescent="0.2">
      <c r="A67" s="13"/>
      <c r="B67" s="1"/>
      <c r="C67" s="5"/>
      <c r="D67" s="5"/>
      <c r="E67" s="15"/>
      <c r="F67" s="5"/>
      <c r="G67" s="25"/>
      <c r="H67" s="25"/>
      <c r="J67">
        <v>65</v>
      </c>
      <c r="K67" s="2">
        <v>1.306E-2</v>
      </c>
      <c r="L67" s="1">
        <f t="shared" ref="L67:L109" si="30">+L66-M66</f>
        <v>85649.669764227743</v>
      </c>
      <c r="M67" s="1">
        <f t="shared" si="23"/>
        <v>1118.5846871208144</v>
      </c>
      <c r="N67" s="2">
        <f t="shared" si="24"/>
        <v>0.32378955631958334</v>
      </c>
      <c r="O67" s="2">
        <f t="shared" si="25"/>
        <v>0.32099304879938795</v>
      </c>
      <c r="P67" s="1">
        <f t="shared" si="26"/>
        <v>27732.468571878133</v>
      </c>
      <c r="Q67" s="1">
        <f t="shared" si="27"/>
        <v>427692.62440999469</v>
      </c>
      <c r="R67" s="1">
        <f t="shared" si="28"/>
        <v>359.05790905921964</v>
      </c>
      <c r="S67" s="1">
        <f t="shared" si="29"/>
        <v>20554.097517550537</v>
      </c>
      <c r="T67" s="1"/>
      <c r="U67" s="1">
        <f t="shared" si="19"/>
        <v>65</v>
      </c>
      <c r="V67" s="3">
        <f t="shared" si="20"/>
        <v>0.96079730934149288</v>
      </c>
      <c r="W67" s="3">
        <f t="shared" si="21"/>
        <v>0.96079730934149288</v>
      </c>
      <c r="X67" s="3">
        <f t="shared" si="22"/>
        <v>0</v>
      </c>
    </row>
    <row r="68" spans="1:24" x14ac:dyDescent="0.2">
      <c r="A68" s="13"/>
      <c r="B68" s="1"/>
      <c r="C68" s="5"/>
      <c r="D68" s="5"/>
      <c r="E68" s="15"/>
      <c r="F68" s="5"/>
      <c r="G68" s="25"/>
      <c r="H68" s="25"/>
      <c r="J68">
        <v>66</v>
      </c>
      <c r="K68" s="2">
        <v>1.452E-2</v>
      </c>
      <c r="L68" s="1">
        <f t="shared" si="30"/>
        <v>84531.085077106924</v>
      </c>
      <c r="M68" s="1">
        <f t="shared" si="23"/>
        <v>1227.3913553195925</v>
      </c>
      <c r="N68" s="2">
        <f t="shared" si="24"/>
        <v>0.31822069417158066</v>
      </c>
      <c r="O68" s="2">
        <f t="shared" si="25"/>
        <v>0.31547228383232229</v>
      </c>
      <c r="P68" s="1">
        <f t="shared" si="26"/>
        <v>26899.540572313908</v>
      </c>
      <c r="Q68" s="1">
        <f t="shared" si="27"/>
        <v>399960.15583811654</v>
      </c>
      <c r="R68" s="1">
        <f t="shared" si="28"/>
        <v>387.20795401872124</v>
      </c>
      <c r="S68" s="1">
        <f t="shared" si="29"/>
        <v>20195.039608491319</v>
      </c>
      <c r="T68" s="1"/>
      <c r="U68" s="1">
        <f t="shared" si="19"/>
        <v>66</v>
      </c>
      <c r="V68" s="3">
        <f t="shared" si="20"/>
        <v>0.96424550947704557</v>
      </c>
      <c r="W68" s="3">
        <f t="shared" si="21"/>
        <v>0.96424550947704557</v>
      </c>
      <c r="X68" s="3">
        <f t="shared" si="22"/>
        <v>0</v>
      </c>
    </row>
    <row r="69" spans="1:24" x14ac:dyDescent="0.2">
      <c r="A69" s="13"/>
      <c r="B69" s="1"/>
      <c r="C69" s="5"/>
      <c r="D69" s="5"/>
      <c r="E69" s="15"/>
      <c r="F69" s="5"/>
      <c r="G69" s="25"/>
      <c r="H69" s="25"/>
      <c r="J69">
        <v>67</v>
      </c>
      <c r="K69" s="2">
        <v>1.6160000000000001E-2</v>
      </c>
      <c r="L69" s="1">
        <f t="shared" si="30"/>
        <v>83303.693721787335</v>
      </c>
      <c r="M69" s="1">
        <f t="shared" si="23"/>
        <v>1346.1876905440834</v>
      </c>
      <c r="N69" s="2">
        <f t="shared" si="24"/>
        <v>0.31274761097944043</v>
      </c>
      <c r="O69" s="2">
        <f t="shared" si="25"/>
        <v>0.3100464705968769</v>
      </c>
      <c r="P69" s="1">
        <f t="shared" si="26"/>
        <v>26053.031197251999</v>
      </c>
      <c r="Q69" s="1">
        <f t="shared" si="27"/>
        <v>373060.61526580265</v>
      </c>
      <c r="R69" s="1">
        <f t="shared" si="28"/>
        <v>417.38074221415377</v>
      </c>
      <c r="S69" s="1">
        <f t="shared" si="29"/>
        <v>19807.831654472597</v>
      </c>
      <c r="T69" s="1"/>
      <c r="U69" s="1">
        <f t="shared" si="19"/>
        <v>67</v>
      </c>
      <c r="V69" s="3">
        <f t="shared" si="20"/>
        <v>0.96742730849494685</v>
      </c>
      <c r="W69" s="3">
        <f t="shared" si="21"/>
        <v>0.96742730849494685</v>
      </c>
      <c r="X69" s="3">
        <f t="shared" si="22"/>
        <v>0</v>
      </c>
    </row>
    <row r="70" spans="1:24" x14ac:dyDescent="0.2">
      <c r="A70" s="13"/>
      <c r="B70" s="1"/>
      <c r="C70" s="5"/>
      <c r="D70" s="5"/>
      <c r="E70" s="15"/>
      <c r="F70" s="5"/>
      <c r="G70" s="25"/>
      <c r="H70" s="25"/>
      <c r="J70">
        <v>68</v>
      </c>
      <c r="K70" s="2">
        <v>1.7940000000000001E-2</v>
      </c>
      <c r="L70" s="1">
        <f t="shared" si="30"/>
        <v>81957.506031243247</v>
      </c>
      <c r="M70" s="1">
        <f t="shared" si="23"/>
        <v>1470.317658200504</v>
      </c>
      <c r="N70" s="2">
        <f t="shared" si="24"/>
        <v>0.3073686594392534</v>
      </c>
      <c r="O70" s="2">
        <f t="shared" si="25"/>
        <v>0.30471397601658662</v>
      </c>
      <c r="P70" s="1">
        <f t="shared" si="26"/>
        <v>25191.168759807762</v>
      </c>
      <c r="Q70" s="1">
        <f t="shared" si="27"/>
        <v>347007.58406855067</v>
      </c>
      <c r="R70" s="1">
        <f t="shared" si="28"/>
        <v>448.02633963767215</v>
      </c>
      <c r="S70" s="1">
        <f t="shared" si="29"/>
        <v>19390.450912258442</v>
      </c>
      <c r="T70" s="1"/>
      <c r="U70" s="1">
        <f t="shared" si="19"/>
        <v>68</v>
      </c>
      <c r="V70" s="3">
        <f t="shared" si="20"/>
        <v>0.97035205056727714</v>
      </c>
      <c r="W70" s="3">
        <f t="shared" si="21"/>
        <v>0.97035205056727714</v>
      </c>
      <c r="X70" s="3">
        <f t="shared" si="22"/>
        <v>0</v>
      </c>
    </row>
    <row r="71" spans="1:24" x14ac:dyDescent="0.2">
      <c r="A71" s="13"/>
      <c r="B71" s="1"/>
      <c r="C71" s="5"/>
      <c r="D71" s="5"/>
      <c r="E71" s="15"/>
      <c r="F71" s="5"/>
      <c r="G71" s="25"/>
      <c r="H71" s="25"/>
      <c r="J71">
        <v>69</v>
      </c>
      <c r="K71" s="2">
        <v>1.9859999999999999E-2</v>
      </c>
      <c r="L71" s="1">
        <f t="shared" si="30"/>
        <v>80487.188373042736</v>
      </c>
      <c r="M71" s="1">
        <f t="shared" si="23"/>
        <v>1598.4755610886286</v>
      </c>
      <c r="N71" s="2">
        <f t="shared" si="24"/>
        <v>0.30208222057911882</v>
      </c>
      <c r="O71" s="2">
        <f t="shared" si="25"/>
        <v>0.29947319510229642</v>
      </c>
      <c r="P71" s="1">
        <f t="shared" si="26"/>
        <v>24313.748591898584</v>
      </c>
      <c r="Q71" s="1">
        <f t="shared" si="27"/>
        <v>321816.4153087429</v>
      </c>
      <c r="R71" s="1">
        <f t="shared" si="28"/>
        <v>478.70058357214765</v>
      </c>
      <c r="S71" s="1">
        <f t="shared" si="29"/>
        <v>18942.42457262077</v>
      </c>
      <c r="T71" s="1"/>
      <c r="U71" s="1">
        <f t="shared" si="19"/>
        <v>69</v>
      </c>
      <c r="V71" s="3">
        <f t="shared" si="20"/>
        <v>0.97303010293413217</v>
      </c>
      <c r="W71" s="3">
        <f t="shared" si="21"/>
        <v>0.97303010293413217</v>
      </c>
      <c r="X71" s="3">
        <f t="shared" si="22"/>
        <v>0</v>
      </c>
    </row>
    <row r="72" spans="1:24" x14ac:dyDescent="0.2">
      <c r="A72" s="13"/>
      <c r="B72" s="1"/>
      <c r="C72" s="5"/>
      <c r="D72" s="5"/>
      <c r="E72" s="15"/>
      <c r="F72" s="5"/>
      <c r="G72" s="25"/>
      <c r="H72" s="25"/>
      <c r="J72">
        <v>70</v>
      </c>
      <c r="K72" s="2">
        <v>2.1930000000000002E-2</v>
      </c>
      <c r="L72" s="1">
        <f t="shared" si="30"/>
        <v>78888.712811954101</v>
      </c>
      <c r="M72" s="1">
        <f t="shared" si="23"/>
        <v>1730.0294719661536</v>
      </c>
      <c r="N72" s="2">
        <f t="shared" si="24"/>
        <v>0.29688670327186117</v>
      </c>
      <c r="O72" s="2">
        <f t="shared" si="25"/>
        <v>0.29432255046908734</v>
      </c>
      <c r="P72" s="1">
        <f t="shared" si="26"/>
        <v>23421.009872101691</v>
      </c>
      <c r="Q72" s="1">
        <f t="shared" si="27"/>
        <v>297502.66671684431</v>
      </c>
      <c r="R72" s="1">
        <f t="shared" si="28"/>
        <v>509.18668657576677</v>
      </c>
      <c r="S72" s="1">
        <f t="shared" si="29"/>
        <v>18463.723989048623</v>
      </c>
      <c r="T72" s="1"/>
      <c r="U72" s="1">
        <f t="shared" si="19"/>
        <v>70</v>
      </c>
      <c r="V72" s="3">
        <f t="shared" si="20"/>
        <v>0.97547270519473284</v>
      </c>
      <c r="W72" s="3">
        <f t="shared" si="21"/>
        <v>0.97547270519473284</v>
      </c>
      <c r="X72" s="3">
        <f t="shared" si="22"/>
        <v>0</v>
      </c>
    </row>
    <row r="73" spans="1:24" x14ac:dyDescent="0.2">
      <c r="A73" s="13"/>
      <c r="B73" s="1"/>
      <c r="C73" s="5"/>
      <c r="D73" s="5"/>
      <c r="E73" s="15"/>
      <c r="F73" s="5"/>
      <c r="G73" s="25"/>
      <c r="H73" s="25"/>
      <c r="J73">
        <v>71</v>
      </c>
      <c r="K73" s="2">
        <v>2.4150000000000001E-2</v>
      </c>
      <c r="L73" s="1">
        <f t="shared" si="30"/>
        <v>77158.683339987954</v>
      </c>
      <c r="M73" s="1">
        <f t="shared" si="23"/>
        <v>1863.3822026607093</v>
      </c>
      <c r="N73" s="2">
        <f t="shared" si="24"/>
        <v>0.29178054375612889</v>
      </c>
      <c r="O73" s="2">
        <f t="shared" si="25"/>
        <v>0.28926049186151087</v>
      </c>
      <c r="P73" s="1">
        <f t="shared" si="26"/>
        <v>22513.402580448648</v>
      </c>
      <c r="Q73" s="1">
        <f t="shared" si="27"/>
        <v>274081.6568447426</v>
      </c>
      <c r="R73" s="1">
        <f t="shared" si="28"/>
        <v>539.00285246762223</v>
      </c>
      <c r="S73" s="1">
        <f t="shared" si="29"/>
        <v>17954.537302472858</v>
      </c>
      <c r="T73" s="1"/>
      <c r="U73" s="1">
        <f t="shared" si="19"/>
        <v>71</v>
      </c>
      <c r="V73" s="3">
        <f t="shared" si="20"/>
        <v>0.97769201564239128</v>
      </c>
      <c r="W73" s="3">
        <f t="shared" si="21"/>
        <v>0.97769201564239128</v>
      </c>
      <c r="X73" s="3">
        <f t="shared" si="22"/>
        <v>0</v>
      </c>
    </row>
    <row r="74" spans="1:24" x14ac:dyDescent="0.2">
      <c r="A74" s="13"/>
      <c r="B74" s="1"/>
      <c r="C74" s="5"/>
      <c r="D74" s="5"/>
      <c r="E74" s="15"/>
      <c r="F74" s="5"/>
      <c r="G74" s="25"/>
      <c r="H74" s="25"/>
      <c r="J74">
        <v>72</v>
      </c>
      <c r="K74" s="2">
        <v>2.657E-2</v>
      </c>
      <c r="L74" s="1">
        <f t="shared" si="30"/>
        <v>75295.301137327246</v>
      </c>
      <c r="M74" s="1">
        <f t="shared" si="23"/>
        <v>2000.5961512187848</v>
      </c>
      <c r="N74" s="2">
        <f t="shared" si="24"/>
        <v>0.28676220516572865</v>
      </c>
      <c r="O74" s="2">
        <f t="shared" si="25"/>
        <v>0.28428549568698858</v>
      </c>
      <c r="P74" s="1">
        <f t="shared" si="26"/>
        <v>21591.846592757556</v>
      </c>
      <c r="Q74" s="1">
        <f t="shared" si="27"/>
        <v>251568.25426429394</v>
      </c>
      <c r="R74" s="1">
        <f t="shared" si="28"/>
        <v>568.74046851871378</v>
      </c>
      <c r="S74" s="1">
        <f t="shared" si="29"/>
        <v>17415.534450005234</v>
      </c>
      <c r="T74" s="1"/>
      <c r="U74" s="1">
        <f t="shared" si="19"/>
        <v>72</v>
      </c>
      <c r="V74" s="3">
        <f t="shared" si="20"/>
        <v>0.9797029906666157</v>
      </c>
      <c r="W74" s="3">
        <f t="shared" si="21"/>
        <v>0.9797029906666157</v>
      </c>
      <c r="X74" s="3">
        <f t="shared" si="22"/>
        <v>0</v>
      </c>
    </row>
    <row r="75" spans="1:24" x14ac:dyDescent="0.2">
      <c r="A75" s="13"/>
      <c r="B75" s="1"/>
      <c r="C75" s="5"/>
      <c r="D75" s="5"/>
      <c r="E75" s="15"/>
      <c r="F75" s="5"/>
      <c r="G75" s="25"/>
      <c r="H75" s="25"/>
      <c r="J75">
        <v>73</v>
      </c>
      <c r="K75" s="2">
        <v>2.9229999999999999E-2</v>
      </c>
      <c r="L75" s="1">
        <f t="shared" si="30"/>
        <v>73294.704986108467</v>
      </c>
      <c r="M75" s="1">
        <f t="shared" si="23"/>
        <v>2142.4042267439504</v>
      </c>
      <c r="N75" s="2">
        <f t="shared" si="24"/>
        <v>0.28183017706705515</v>
      </c>
      <c r="O75" s="2">
        <f t="shared" si="25"/>
        <v>0.27939606455723692</v>
      </c>
      <c r="P75" s="1">
        <f t="shared" si="26"/>
        <v>20656.659684312519</v>
      </c>
      <c r="Q75" s="1">
        <f t="shared" si="27"/>
        <v>229976.40767153638</v>
      </c>
      <c r="R75" s="1">
        <f t="shared" si="28"/>
        <v>598.57930964305001</v>
      </c>
      <c r="S75" s="1">
        <f t="shared" si="29"/>
        <v>16846.79398148652</v>
      </c>
      <c r="T75" s="1"/>
      <c r="U75" s="1">
        <f t="shared" si="19"/>
        <v>73</v>
      </c>
      <c r="V75" s="3">
        <f t="shared" si="20"/>
        <v>0.98152601611364254</v>
      </c>
      <c r="W75" s="3">
        <f t="shared" si="21"/>
        <v>0.98152601611364254</v>
      </c>
      <c r="X75" s="3">
        <f t="shared" si="22"/>
        <v>0</v>
      </c>
    </row>
    <row r="76" spans="1:24" x14ac:dyDescent="0.2">
      <c r="A76" s="13"/>
      <c r="B76" s="1"/>
      <c r="C76" s="5"/>
      <c r="D76" s="5"/>
      <c r="E76" s="15"/>
      <c r="F76" s="5"/>
      <c r="G76" s="25"/>
      <c r="H76" s="25"/>
      <c r="J76">
        <v>74</v>
      </c>
      <c r="K76" s="2">
        <v>3.2230000000000002E-2</v>
      </c>
      <c r="L76" s="1">
        <f t="shared" si="30"/>
        <v>71152.300759364516</v>
      </c>
      <c r="M76" s="1">
        <f t="shared" si="23"/>
        <v>2293.2386534743187</v>
      </c>
      <c r="N76" s="2">
        <f t="shared" si="24"/>
        <v>0.27698297500447677</v>
      </c>
      <c r="O76" s="2">
        <f t="shared" si="25"/>
        <v>0.27459072683757924</v>
      </c>
      <c r="P76" s="1">
        <f t="shared" si="26"/>
        <v>19707.975942742076</v>
      </c>
      <c r="Q76" s="1">
        <f t="shared" si="27"/>
        <v>209319.74798722385</v>
      </c>
      <c r="R76" s="1">
        <f t="shared" si="28"/>
        <v>629.7020686695447</v>
      </c>
      <c r="S76" s="1">
        <f t="shared" si="29"/>
        <v>16248.214671843471</v>
      </c>
      <c r="T76" s="1"/>
      <c r="U76" s="1">
        <f t="shared" si="19"/>
        <v>74</v>
      </c>
      <c r="V76" s="3">
        <f t="shared" si="20"/>
        <v>0.98320342679342476</v>
      </c>
      <c r="W76" s="3">
        <f t="shared" si="21"/>
        <v>0.98320342679342476</v>
      </c>
      <c r="X76" s="3">
        <f t="shared" si="22"/>
        <v>0</v>
      </c>
    </row>
    <row r="77" spans="1:24" x14ac:dyDescent="0.2">
      <c r="A77" s="13"/>
      <c r="B77" s="1"/>
      <c r="C77" s="5"/>
      <c r="D77" s="5"/>
      <c r="E77" s="15"/>
      <c r="F77" s="5"/>
      <c r="G77" s="25"/>
      <c r="H77" s="25"/>
      <c r="J77">
        <v>75</v>
      </c>
      <c r="K77" s="2">
        <v>3.5680000000000003E-2</v>
      </c>
      <c r="L77" s="1">
        <f t="shared" si="30"/>
        <v>68859.062105890203</v>
      </c>
      <c r="M77" s="1">
        <f t="shared" si="23"/>
        <v>2456.8913359381627</v>
      </c>
      <c r="N77" s="2">
        <f t="shared" si="24"/>
        <v>0.27221914005353981</v>
      </c>
      <c r="O77" s="2">
        <f t="shared" si="25"/>
        <v>0.26986803620400907</v>
      </c>
      <c r="P77" s="1">
        <f t="shared" si="26"/>
        <v>18744.754671358722</v>
      </c>
      <c r="Q77" s="1">
        <f t="shared" si="27"/>
        <v>189611.77204448177</v>
      </c>
      <c r="R77" s="1">
        <f t="shared" si="28"/>
        <v>663.03643999627627</v>
      </c>
      <c r="S77" s="1">
        <f t="shared" si="29"/>
        <v>15618.512603173926</v>
      </c>
      <c r="T77" s="1"/>
      <c r="U77" s="1">
        <f t="shared" si="19"/>
        <v>75</v>
      </c>
      <c r="V77" s="3">
        <f t="shared" si="20"/>
        <v>0.98485410949018481</v>
      </c>
      <c r="W77" s="3">
        <f t="shared" si="21"/>
        <v>0.98485410949018481</v>
      </c>
      <c r="X77" s="3">
        <f t="shared" si="22"/>
        <v>0</v>
      </c>
    </row>
    <row r="78" spans="1:24" x14ac:dyDescent="0.2">
      <c r="A78" s="13"/>
      <c r="B78" s="1"/>
      <c r="C78" s="5"/>
      <c r="D78" s="5"/>
      <c r="E78" s="15"/>
      <c r="F78" s="5"/>
      <c r="G78" s="25"/>
      <c r="H78" s="25"/>
      <c r="J78">
        <v>76</v>
      </c>
      <c r="K78" s="2">
        <v>3.9609999999999999E-2</v>
      </c>
      <c r="L78" s="1">
        <f t="shared" si="30"/>
        <v>66402.170769952034</v>
      </c>
      <c r="M78" s="1">
        <f t="shared" si="23"/>
        <v>2630.1899841978002</v>
      </c>
      <c r="N78" s="2">
        <f t="shared" si="24"/>
        <v>0.26753723838185722</v>
      </c>
      <c r="O78" s="2">
        <f t="shared" si="25"/>
        <v>0.2652265712078713</v>
      </c>
      <c r="P78" s="1">
        <f t="shared" si="26"/>
        <v>17765.053390353449</v>
      </c>
      <c r="Q78" s="1">
        <f t="shared" si="27"/>
        <v>170867.01737312306</v>
      </c>
      <c r="R78" s="1">
        <f t="shared" si="28"/>
        <v>697.59627113406771</v>
      </c>
      <c r="S78" s="1">
        <f t="shared" si="29"/>
        <v>14955.476163177649</v>
      </c>
      <c r="T78" s="1"/>
      <c r="U78" s="1">
        <f t="shared" si="19"/>
        <v>76</v>
      </c>
      <c r="V78" s="3">
        <f t="shared" si="20"/>
        <v>0.98691728345562713</v>
      </c>
      <c r="W78" s="3">
        <f t="shared" si="21"/>
        <v>0.98691728345562713</v>
      </c>
      <c r="X78" s="3">
        <f t="shared" si="22"/>
        <v>0</v>
      </c>
    </row>
    <row r="79" spans="1:24" x14ac:dyDescent="0.2">
      <c r="J79">
        <v>77</v>
      </c>
      <c r="K79" s="2">
        <v>4.3999999999999997E-2</v>
      </c>
      <c r="L79" s="1">
        <f t="shared" si="30"/>
        <v>63771.980785754233</v>
      </c>
      <c r="M79" s="1">
        <f t="shared" si="23"/>
        <v>2805.9671545731862</v>
      </c>
      <c r="N79" s="2">
        <f t="shared" si="24"/>
        <v>0.2629358608175501</v>
      </c>
      <c r="O79" s="2">
        <f t="shared" si="25"/>
        <v>0.26066493484803072</v>
      </c>
      <c r="P79" s="1">
        <f t="shared" si="26"/>
        <v>16767.940663942554</v>
      </c>
      <c r="Q79" s="1">
        <f t="shared" si="27"/>
        <v>153101.96398276961</v>
      </c>
      <c r="R79" s="1">
        <f t="shared" si="28"/>
        <v>731.41724553253368</v>
      </c>
      <c r="S79" s="1">
        <f t="shared" si="29"/>
        <v>14257.879892043582</v>
      </c>
      <c r="T79" s="1"/>
      <c r="U79" s="1">
        <f t="shared" si="19"/>
        <v>77</v>
      </c>
      <c r="V79" s="3">
        <f t="shared" si="20"/>
        <v>0.99136319419322227</v>
      </c>
      <c r="W79" s="3">
        <f t="shared" si="21"/>
        <v>0.99136319419322227</v>
      </c>
      <c r="X79" s="3">
        <f t="shared" si="22"/>
        <v>0</v>
      </c>
    </row>
    <row r="80" spans="1:24" x14ac:dyDescent="0.2">
      <c r="J80">
        <v>78</v>
      </c>
      <c r="K80" s="2">
        <v>4.8770000000000001E-2</v>
      </c>
      <c r="L80" s="1">
        <f t="shared" si="30"/>
        <v>60966.013631181049</v>
      </c>
      <c r="M80" s="1">
        <f t="shared" si="23"/>
        <v>2973.3124847926997</v>
      </c>
      <c r="N80" s="2">
        <f t="shared" si="24"/>
        <v>0.25841362242511062</v>
      </c>
      <c r="O80" s="2">
        <f t="shared" si="25"/>
        <v>0.25618175415039873</v>
      </c>
      <c r="P80" s="1">
        <f t="shared" si="26"/>
        <v>15754.448427252168</v>
      </c>
      <c r="Q80" s="1">
        <f t="shared" si="27"/>
        <v>136334.02331882706</v>
      </c>
      <c r="R80" s="1">
        <f t="shared" si="28"/>
        <v>761.70840799147459</v>
      </c>
      <c r="S80" s="1">
        <f t="shared" si="29"/>
        <v>13526.462646511049</v>
      </c>
      <c r="T80" s="1"/>
      <c r="U80" s="1"/>
      <c r="V80" s="1"/>
    </row>
    <row r="81" spans="10:22" x14ac:dyDescent="0.2">
      <c r="J81">
        <v>79</v>
      </c>
      <c r="K81" s="2">
        <v>5.425E-2</v>
      </c>
      <c r="L81" s="1">
        <f t="shared" si="30"/>
        <v>57992.701146388346</v>
      </c>
      <c r="M81" s="1">
        <f t="shared" si="23"/>
        <v>3146.1040371915678</v>
      </c>
      <c r="N81" s="2">
        <f t="shared" si="24"/>
        <v>0.2539691620885608</v>
      </c>
      <c r="O81" s="2">
        <f t="shared" si="25"/>
        <v>0.25177567975469162</v>
      </c>
      <c r="P81" s="1">
        <f t="shared" si="26"/>
        <v>14728.357717400568</v>
      </c>
      <c r="Q81" s="1">
        <f t="shared" si="27"/>
        <v>120579.57489157488</v>
      </c>
      <c r="R81" s="1">
        <f t="shared" si="28"/>
        <v>792.1124825428866</v>
      </c>
      <c r="S81" s="1">
        <f t="shared" si="29"/>
        <v>12764.754238519574</v>
      </c>
      <c r="T81" s="1"/>
      <c r="U81" s="1"/>
      <c r="V81" s="1"/>
    </row>
    <row r="82" spans="10:22" x14ac:dyDescent="0.2">
      <c r="J82">
        <v>80</v>
      </c>
      <c r="K82" s="2">
        <v>6.0389999999999999E-2</v>
      </c>
      <c r="L82" s="1">
        <f t="shared" si="30"/>
        <v>54846.59710919678</v>
      </c>
      <c r="M82" s="1">
        <f t="shared" si="23"/>
        <v>3312.1859994243937</v>
      </c>
      <c r="N82" s="2">
        <f t="shared" si="24"/>
        <v>0.24960114210177961</v>
      </c>
      <c r="O82" s="2">
        <f t="shared" si="25"/>
        <v>0.24744538550829639</v>
      </c>
      <c r="P82" s="1">
        <f t="shared" si="26"/>
        <v>13689.773278851681</v>
      </c>
      <c r="Q82" s="1">
        <f t="shared" si="27"/>
        <v>105851.21717417432</v>
      </c>
      <c r="R82" s="1">
        <f t="shared" si="28"/>
        <v>819.58514150275107</v>
      </c>
      <c r="S82" s="1">
        <f t="shared" si="29"/>
        <v>11972.641755976687</v>
      </c>
      <c r="T82" s="1"/>
      <c r="U82" s="1"/>
      <c r="V82" s="1"/>
    </row>
    <row r="83" spans="10:22" x14ac:dyDescent="0.2">
      <c r="J83">
        <v>81</v>
      </c>
      <c r="K83" s="2">
        <v>6.7280000000000006E-2</v>
      </c>
      <c r="L83" s="1">
        <f t="shared" si="30"/>
        <v>51534.411109772387</v>
      </c>
      <c r="M83" s="1">
        <f t="shared" si="23"/>
        <v>3467.2351794654865</v>
      </c>
      <c r="N83" s="2">
        <f t="shared" si="24"/>
        <v>0.24530824776587673</v>
      </c>
      <c r="O83" s="2">
        <f t="shared" si="25"/>
        <v>0.24318956806712175</v>
      </c>
      <c r="P83" s="1">
        <f t="shared" si="26"/>
        <v>12641.816088984595</v>
      </c>
      <c r="Q83" s="1">
        <f t="shared" si="27"/>
        <v>92161.443895322649</v>
      </c>
      <c r="R83" s="1">
        <f t="shared" si="28"/>
        <v>843.19542568134102</v>
      </c>
      <c r="S83" s="1">
        <f t="shared" si="29"/>
        <v>11153.056614473935</v>
      </c>
      <c r="T83" s="1"/>
      <c r="U83" s="1"/>
      <c r="V83" s="1"/>
    </row>
    <row r="84" spans="10:22" x14ac:dyDescent="0.2">
      <c r="J84">
        <v>82</v>
      </c>
      <c r="K84" s="2">
        <v>7.4999999999999997E-2</v>
      </c>
      <c r="L84" s="1">
        <f t="shared" si="30"/>
        <v>48067.175930306897</v>
      </c>
      <c r="M84" s="1">
        <f t="shared" si="23"/>
        <v>3605.038194773017</v>
      </c>
      <c r="N84" s="2">
        <f t="shared" si="24"/>
        <v>0.24108918699349061</v>
      </c>
      <c r="O84" s="2">
        <f t="shared" si="25"/>
        <v>0.23900694650331372</v>
      </c>
      <c r="P84" s="1">
        <f t="shared" si="26"/>
        <v>11588.47636611077</v>
      </c>
      <c r="Q84" s="1">
        <f t="shared" si="27"/>
        <v>79519.62780633806</v>
      </c>
      <c r="R84" s="1">
        <f t="shared" si="28"/>
        <v>861.62917096051717</v>
      </c>
      <c r="S84" s="1">
        <f t="shared" si="29"/>
        <v>10309.861188792594</v>
      </c>
      <c r="T84" s="1"/>
      <c r="U84" s="1"/>
      <c r="V84" s="1"/>
    </row>
    <row r="85" spans="10:22" x14ac:dyDescent="0.2">
      <c r="J85">
        <v>83</v>
      </c>
      <c r="K85" s="2">
        <v>8.3640000000000006E-2</v>
      </c>
      <c r="L85" s="1">
        <f t="shared" si="30"/>
        <v>44462.137735533877</v>
      </c>
      <c r="M85" s="1">
        <f t="shared" si="23"/>
        <v>3718.8132002000539</v>
      </c>
      <c r="N85" s="2">
        <f t="shared" si="24"/>
        <v>0.23694268991989251</v>
      </c>
      <c r="O85" s="2">
        <f t="shared" si="25"/>
        <v>0.23489626191971863</v>
      </c>
      <c r="P85" s="1">
        <f t="shared" si="26"/>
        <v>10534.978514646155</v>
      </c>
      <c r="Q85" s="1">
        <f t="shared" si="27"/>
        <v>67931.151440227288</v>
      </c>
      <c r="R85" s="1">
        <f t="shared" si="28"/>
        <v>873.53531950469892</v>
      </c>
      <c r="S85" s="1">
        <f t="shared" si="29"/>
        <v>9448.232017832077</v>
      </c>
      <c r="T85" s="1"/>
      <c r="U85" s="1"/>
      <c r="V85" s="1"/>
    </row>
    <row r="86" spans="10:22" x14ac:dyDescent="0.2">
      <c r="J86">
        <v>84</v>
      </c>
      <c r="K86" s="2">
        <v>9.3289999999999998E-2</v>
      </c>
      <c r="L86" s="1">
        <f t="shared" si="30"/>
        <v>40743.324535333821</v>
      </c>
      <c r="M86" s="1">
        <f t="shared" si="23"/>
        <v>3800.9447459012922</v>
      </c>
      <c r="N86" s="2">
        <f t="shared" si="24"/>
        <v>0.23286750852077881</v>
      </c>
      <c r="O86" s="2">
        <f t="shared" si="25"/>
        <v>0.23085627707097653</v>
      </c>
      <c r="P86" s="1">
        <f t="shared" si="26"/>
        <v>9487.7964733967056</v>
      </c>
      <c r="Q86" s="1">
        <f t="shared" si="27"/>
        <v>57396.172925581137</v>
      </c>
      <c r="R86" s="1">
        <f t="shared" si="28"/>
        <v>877.4719533912612</v>
      </c>
      <c r="S86" s="1">
        <f t="shared" si="29"/>
        <v>8574.6966983273778</v>
      </c>
      <c r="T86" s="1"/>
      <c r="U86" s="1"/>
      <c r="V86" s="1"/>
    </row>
    <row r="87" spans="10:22" x14ac:dyDescent="0.2">
      <c r="J87">
        <v>85</v>
      </c>
      <c r="K87" s="2">
        <v>0.10407</v>
      </c>
      <c r="L87" s="1">
        <f t="shared" si="30"/>
        <v>36942.379789432525</v>
      </c>
      <c r="M87" s="1">
        <f t="shared" si="23"/>
        <v>3844.5934646862429</v>
      </c>
      <c r="N87" s="2">
        <f t="shared" si="24"/>
        <v>0.22886241623663764</v>
      </c>
      <c r="O87" s="2">
        <f t="shared" si="25"/>
        <v>0.22688577599113169</v>
      </c>
      <c r="P87" s="1">
        <f t="shared" si="26"/>
        <v>8454.7223001410566</v>
      </c>
      <c r="Q87" s="1">
        <f t="shared" si="27"/>
        <v>47908.376452184428</v>
      </c>
      <c r="R87" s="1">
        <f t="shared" si="28"/>
        <v>872.28357160577173</v>
      </c>
      <c r="S87" s="1">
        <f t="shared" si="29"/>
        <v>7697.2247449361175</v>
      </c>
      <c r="T87" s="1"/>
      <c r="U87" s="1"/>
      <c r="V87" s="1"/>
    </row>
    <row r="88" spans="10:22" x14ac:dyDescent="0.2">
      <c r="J88">
        <v>86</v>
      </c>
      <c r="K88" s="2">
        <v>0.11609</v>
      </c>
      <c r="L88" s="1">
        <f t="shared" si="30"/>
        <v>33097.786324746281</v>
      </c>
      <c r="M88" s="1">
        <f t="shared" si="23"/>
        <v>3842.3220144397956</v>
      </c>
      <c r="N88" s="2">
        <f t="shared" si="24"/>
        <v>0.22492620760357504</v>
      </c>
      <c r="O88" s="2">
        <f t="shared" si="25"/>
        <v>0.22298356362764785</v>
      </c>
      <c r="P88" s="1">
        <f t="shared" si="26"/>
        <v>7444.5595580986492</v>
      </c>
      <c r="Q88" s="1">
        <f t="shared" si="27"/>
        <v>39453.654152043368</v>
      </c>
      <c r="R88" s="1">
        <f t="shared" si="28"/>
        <v>856.77465538474826</v>
      </c>
      <c r="S88" s="1">
        <f t="shared" si="29"/>
        <v>6824.9411733303459</v>
      </c>
      <c r="T88" s="1"/>
      <c r="U88" s="1"/>
      <c r="V88" s="1"/>
    </row>
    <row r="89" spans="10:22" x14ac:dyDescent="0.2">
      <c r="J89">
        <v>87</v>
      </c>
      <c r="K89" s="2">
        <v>0.12945999999999999</v>
      </c>
      <c r="L89" s="1">
        <f t="shared" si="30"/>
        <v>29255.464310306485</v>
      </c>
      <c r="M89" s="1">
        <f t="shared" si="23"/>
        <v>3787.4124096122773</v>
      </c>
      <c r="N89" s="2">
        <f t="shared" si="24"/>
        <v>0.2210576978904914</v>
      </c>
      <c r="O89" s="2">
        <f t="shared" si="25"/>
        <v>0.21914846548171776</v>
      </c>
      <c r="P89" s="1">
        <f t="shared" si="26"/>
        <v>6467.1455911537842</v>
      </c>
      <c r="Q89" s="1">
        <f t="shared" si="27"/>
        <v>32009.094593944719</v>
      </c>
      <c r="R89" s="1">
        <f t="shared" si="28"/>
        <v>830.00561771294565</v>
      </c>
      <c r="S89" s="1">
        <f t="shared" si="29"/>
        <v>5968.1665179455977</v>
      </c>
      <c r="T89" s="1"/>
      <c r="U89" s="1"/>
      <c r="V89" s="1"/>
    </row>
    <row r="90" spans="10:22" x14ac:dyDescent="0.2">
      <c r="J90">
        <v>88</v>
      </c>
      <c r="K90" s="2">
        <v>0.14432</v>
      </c>
      <c r="L90" s="1">
        <f t="shared" si="30"/>
        <v>25468.051900694209</v>
      </c>
      <c r="M90" s="1">
        <f t="shared" si="23"/>
        <v>3675.5492503081882</v>
      </c>
      <c r="N90" s="2">
        <f t="shared" si="24"/>
        <v>0.21725572274249769</v>
      </c>
      <c r="O90" s="2">
        <f t="shared" si="25"/>
        <v>0.21537932725475945</v>
      </c>
      <c r="P90" s="1">
        <f t="shared" si="26"/>
        <v>5533.0800225287621</v>
      </c>
      <c r="Q90" s="1">
        <f t="shared" si="27"/>
        <v>25541.949002790934</v>
      </c>
      <c r="R90" s="1">
        <f t="shared" si="28"/>
        <v>791.63732482311298</v>
      </c>
      <c r="S90" s="1">
        <f t="shared" si="29"/>
        <v>5138.1609002326522</v>
      </c>
      <c r="T90" s="1"/>
      <c r="U90" s="1"/>
      <c r="V90" s="1"/>
    </row>
    <row r="91" spans="10:22" x14ac:dyDescent="0.2">
      <c r="J91">
        <v>89</v>
      </c>
      <c r="K91" s="2">
        <v>0.16078999999999999</v>
      </c>
      <c r="L91" s="1">
        <f t="shared" si="30"/>
        <v>21792.502650386021</v>
      </c>
      <c r="M91" s="1">
        <f t="shared" si="23"/>
        <v>3504.0165011555682</v>
      </c>
      <c r="N91" s="2">
        <f t="shared" si="24"/>
        <v>0.21351913783046456</v>
      </c>
      <c r="O91" s="2">
        <f t="shared" si="25"/>
        <v>0.21167501450099208</v>
      </c>
      <c r="P91" s="1">
        <f t="shared" si="26"/>
        <v>4653.116377078537</v>
      </c>
      <c r="Q91" s="1">
        <f t="shared" si="27"/>
        <v>20008.86898026217</v>
      </c>
      <c r="R91" s="1">
        <f t="shared" si="28"/>
        <v>741.71274369382047</v>
      </c>
      <c r="S91" s="1">
        <f t="shared" si="29"/>
        <v>4346.5235754095393</v>
      </c>
      <c r="T91" s="1"/>
      <c r="U91" s="1"/>
      <c r="V91" s="1"/>
    </row>
    <row r="92" spans="10:22" x14ac:dyDescent="0.2">
      <c r="J92">
        <v>90</v>
      </c>
      <c r="K92" s="2">
        <v>0.17899999999999999</v>
      </c>
      <c r="L92" s="1">
        <f t="shared" si="30"/>
        <v>18288.486149230452</v>
      </c>
      <c r="M92" s="1">
        <f t="shared" si="23"/>
        <v>3273.6390207122508</v>
      </c>
      <c r="N92" s="2">
        <f t="shared" si="24"/>
        <v>0.20984681850659906</v>
      </c>
      <c r="O92" s="2">
        <f t="shared" si="25"/>
        <v>0.20803441228598729</v>
      </c>
      <c r="P92" s="1">
        <f t="shared" si="26"/>
        <v>3837.7806337180132</v>
      </c>
      <c r="Q92" s="1">
        <f t="shared" si="27"/>
        <v>15355.752603183633</v>
      </c>
      <c r="R92" s="1">
        <f t="shared" si="28"/>
        <v>681.02956971034803</v>
      </c>
      <c r="S92" s="1">
        <f t="shared" si="29"/>
        <v>3604.8108317157189</v>
      </c>
      <c r="T92" s="1"/>
      <c r="U92" s="1"/>
      <c r="V92" s="1"/>
    </row>
    <row r="93" spans="10:22" x14ac:dyDescent="0.2">
      <c r="J93">
        <v>91</v>
      </c>
      <c r="K93" s="2">
        <v>0.1991</v>
      </c>
      <c r="L93" s="1">
        <f t="shared" si="30"/>
        <v>15014.8471285182</v>
      </c>
      <c r="M93" s="1">
        <f t="shared" si="23"/>
        <v>2989.4560632879738</v>
      </c>
      <c r="N93" s="2">
        <f t="shared" si="24"/>
        <v>0.20623765946594497</v>
      </c>
      <c r="O93" s="2">
        <f t="shared" si="25"/>
        <v>0.20445642485109314</v>
      </c>
      <c r="P93" s="1">
        <f t="shared" si="26"/>
        <v>3096.6269290245582</v>
      </c>
      <c r="Q93" s="1">
        <f t="shared" si="27"/>
        <v>11517.97196946562</v>
      </c>
      <c r="R93" s="1">
        <f t="shared" si="28"/>
        <v>611.21349894928233</v>
      </c>
      <c r="S93" s="1">
        <f t="shared" si="29"/>
        <v>2923.781262005371</v>
      </c>
      <c r="T93" s="1"/>
      <c r="U93" s="1"/>
      <c r="V93" s="1"/>
    </row>
    <row r="94" spans="10:22" x14ac:dyDescent="0.2">
      <c r="J94">
        <v>92</v>
      </c>
      <c r="K94" s="2">
        <v>0.22119</v>
      </c>
      <c r="L94" s="1">
        <f t="shared" si="30"/>
        <v>12025.391065230226</v>
      </c>
      <c r="M94" s="1">
        <f t="shared" si="23"/>
        <v>2659.8962497182738</v>
      </c>
      <c r="N94" s="2">
        <f t="shared" si="24"/>
        <v>0.20269057441370511</v>
      </c>
      <c r="O94" s="2">
        <f t="shared" si="25"/>
        <v>0.20093997528362958</v>
      </c>
      <c r="P94" s="1">
        <f t="shared" si="26"/>
        <v>2437.4334225609518</v>
      </c>
      <c r="Q94" s="1">
        <f t="shared" si="27"/>
        <v>8421.3450404410614</v>
      </c>
      <c r="R94" s="1">
        <f t="shared" si="28"/>
        <v>534.47948667540891</v>
      </c>
      <c r="S94" s="1">
        <f t="shared" si="29"/>
        <v>2312.5677630560886</v>
      </c>
      <c r="T94" s="1"/>
      <c r="U94" s="1"/>
      <c r="V94" s="1"/>
    </row>
    <row r="95" spans="10:22" x14ac:dyDescent="0.2">
      <c r="J95">
        <v>93</v>
      </c>
      <c r="K95" s="2">
        <v>0.24540000000000001</v>
      </c>
      <c r="L95" s="1">
        <f t="shared" si="30"/>
        <v>9365.4948155119528</v>
      </c>
      <c r="M95" s="1">
        <f t="shared" si="23"/>
        <v>2298.2924277266334</v>
      </c>
      <c r="N95" s="2">
        <f t="shared" si="24"/>
        <v>0.19920449573828511</v>
      </c>
      <c r="O95" s="2">
        <f t="shared" si="25"/>
        <v>0.19748400519275636</v>
      </c>
      <c r="P95" s="1">
        <f t="shared" si="26"/>
        <v>1865.6486720635821</v>
      </c>
      <c r="Q95" s="1">
        <f t="shared" si="27"/>
        <v>5983.9116178801096</v>
      </c>
      <c r="R95" s="1">
        <f t="shared" si="28"/>
        <v>453.87599373163908</v>
      </c>
      <c r="S95" s="1">
        <f t="shared" si="29"/>
        <v>1778.0882763806799</v>
      </c>
      <c r="T95" s="1"/>
      <c r="U95" s="1"/>
      <c r="V95" s="1"/>
    </row>
    <row r="96" spans="10:22" x14ac:dyDescent="0.2">
      <c r="J96">
        <v>94</v>
      </c>
      <c r="K96" s="2">
        <v>0.27184000000000003</v>
      </c>
      <c r="L96" s="1">
        <f t="shared" si="30"/>
        <v>7067.2023877853189</v>
      </c>
      <c r="M96" s="1">
        <f t="shared" si="23"/>
        <v>1921.1482970955612</v>
      </c>
      <c r="N96" s="2">
        <f t="shared" si="24"/>
        <v>0.19577837418996075</v>
      </c>
      <c r="O96" s="2">
        <f t="shared" si="25"/>
        <v>0.19408747439091531</v>
      </c>
      <c r="P96" s="1">
        <f t="shared" si="26"/>
        <v>1383.6053935520183</v>
      </c>
      <c r="Q96" s="1">
        <f t="shared" si="27"/>
        <v>4118.2629458165275</v>
      </c>
      <c r="R96" s="1">
        <f t="shared" si="28"/>
        <v>372.87082091368529</v>
      </c>
      <c r="S96" s="1">
        <f t="shared" si="29"/>
        <v>1324.2122826490408</v>
      </c>
      <c r="T96" s="1"/>
      <c r="U96" s="1"/>
      <c r="V96" s="1"/>
    </row>
    <row r="97" spans="10:22" x14ac:dyDescent="0.2">
      <c r="J97">
        <v>95</v>
      </c>
      <c r="K97" s="2">
        <v>0.30058000000000001</v>
      </c>
      <c r="L97" s="1">
        <f t="shared" si="30"/>
        <v>5146.0540906897577</v>
      </c>
      <c r="M97" s="1">
        <f t="shared" si="23"/>
        <v>1546.8009385795274</v>
      </c>
      <c r="N97" s="2">
        <f t="shared" si="24"/>
        <v>0.19241117856507198</v>
      </c>
      <c r="O97" s="2">
        <f t="shared" si="25"/>
        <v>0.19074936058075212</v>
      </c>
      <c r="P97" s="1">
        <f t="shared" si="26"/>
        <v>990.15833254922609</v>
      </c>
      <c r="Q97" s="1">
        <f t="shared" si="27"/>
        <v>2734.6575522645089</v>
      </c>
      <c r="R97" s="1">
        <f t="shared" si="28"/>
        <v>295.05128997975208</v>
      </c>
      <c r="S97" s="1">
        <f t="shared" si="29"/>
        <v>951.34146173535555</v>
      </c>
      <c r="T97" s="1"/>
      <c r="U97" s="1"/>
      <c r="V97" s="1"/>
    </row>
    <row r="98" spans="10:22" x14ac:dyDescent="0.2">
      <c r="J98">
        <v>96</v>
      </c>
      <c r="K98" s="2">
        <v>0.33166000000000001</v>
      </c>
      <c r="L98" s="1">
        <f t="shared" si="30"/>
        <v>3599.2531521102301</v>
      </c>
      <c r="M98" s="1">
        <f t="shared" si="23"/>
        <v>1193.728300428879</v>
      </c>
      <c r="N98" s="2">
        <f t="shared" si="24"/>
        <v>0.18910189539564809</v>
      </c>
      <c r="O98" s="2">
        <f t="shared" si="25"/>
        <v>0.18746865904742221</v>
      </c>
      <c r="P98" s="1">
        <f t="shared" si="26"/>
        <v>680.62559307280537</v>
      </c>
      <c r="Q98" s="1">
        <f t="shared" si="27"/>
        <v>1744.4992197152828</v>
      </c>
      <c r="R98" s="1">
        <f t="shared" si="28"/>
        <v>223.78664374836032</v>
      </c>
      <c r="S98" s="1">
        <f t="shared" si="29"/>
        <v>656.29017175560352</v>
      </c>
      <c r="T98" s="1"/>
      <c r="U98" s="1"/>
      <c r="V98" s="1"/>
    </row>
    <row r="99" spans="10:22" x14ac:dyDescent="0.2">
      <c r="J99">
        <v>97</v>
      </c>
      <c r="K99" s="2">
        <v>0.36509999999999998</v>
      </c>
      <c r="L99" s="1">
        <f t="shared" si="30"/>
        <v>2405.5248516813508</v>
      </c>
      <c r="M99" s="1">
        <f t="shared" si="23"/>
        <v>878.25712334886111</v>
      </c>
      <c r="N99" s="2">
        <f t="shared" si="24"/>
        <v>0.1858495286443716</v>
      </c>
      <c r="O99" s="2">
        <f t="shared" si="25"/>
        <v>0.1842443823561889</v>
      </c>
      <c r="P99" s="1">
        <f t="shared" si="26"/>
        <v>447.06565982730092</v>
      </c>
      <c r="Q99" s="1">
        <f t="shared" si="27"/>
        <v>1063.8736266424776</v>
      </c>
      <c r="R99" s="1">
        <f t="shared" si="28"/>
        <v>161.81394124133413</v>
      </c>
      <c r="S99" s="1">
        <f t="shared" si="29"/>
        <v>432.50352800724323</v>
      </c>
      <c r="T99" s="1"/>
      <c r="U99" s="1"/>
      <c r="V99" s="1"/>
    </row>
    <row r="100" spans="10:22" x14ac:dyDescent="0.2">
      <c r="J100">
        <v>98</v>
      </c>
      <c r="K100" s="2">
        <v>0.40084999999999998</v>
      </c>
      <c r="L100" s="1">
        <f t="shared" si="30"/>
        <v>1527.2677283324897</v>
      </c>
      <c r="M100" s="1">
        <f t="shared" si="23"/>
        <v>612.2052689020785</v>
      </c>
      <c r="N100" s="2">
        <f t="shared" si="24"/>
        <v>0.18265309940478774</v>
      </c>
      <c r="O100" s="2">
        <f t="shared" si="25"/>
        <v>0.18107556005522249</v>
      </c>
      <c r="P100" s="1">
        <f t="shared" si="26"/>
        <v>278.96018420083863</v>
      </c>
      <c r="Q100" s="1">
        <f t="shared" si="27"/>
        <v>616.80796681517654</v>
      </c>
      <c r="R100" s="1">
        <f t="shared" si="28"/>
        <v>110.85541193520194</v>
      </c>
      <c r="S100" s="1">
        <f t="shared" si="29"/>
        <v>270.6895867659091</v>
      </c>
      <c r="T100" s="1"/>
      <c r="U100" s="1"/>
      <c r="V100" s="1"/>
    </row>
    <row r="101" spans="10:22" x14ac:dyDescent="0.2">
      <c r="J101">
        <v>99</v>
      </c>
      <c r="K101" s="2">
        <v>0.43880000000000002</v>
      </c>
      <c r="L101" s="1">
        <f t="shared" si="30"/>
        <v>915.0624594304112</v>
      </c>
      <c r="M101" s="1">
        <f t="shared" si="23"/>
        <v>401.52940719806446</v>
      </c>
      <c r="N101" s="2">
        <f t="shared" si="24"/>
        <v>0.17951164560667102</v>
      </c>
      <c r="O101" s="2">
        <f t="shared" si="25"/>
        <v>0.17796123838351102</v>
      </c>
      <c r="P101" s="1">
        <f t="shared" si="26"/>
        <v>164.26436792524075</v>
      </c>
      <c r="Q101" s="1">
        <f t="shared" si="27"/>
        <v>337.84778261433792</v>
      </c>
      <c r="R101" s="1">
        <f t="shared" si="28"/>
        <v>71.456670552364614</v>
      </c>
      <c r="S101" s="1">
        <f t="shared" si="29"/>
        <v>159.83417483070716</v>
      </c>
      <c r="T101" s="1"/>
      <c r="U101" s="1"/>
      <c r="V101" s="1"/>
    </row>
    <row r="102" spans="10:22" x14ac:dyDescent="0.2">
      <c r="J102">
        <v>100</v>
      </c>
      <c r="K102" s="2">
        <v>0.47876999999999997</v>
      </c>
      <c r="L102" s="1">
        <f t="shared" si="30"/>
        <v>513.53305223234679</v>
      </c>
      <c r="M102" s="1">
        <f t="shared" si="23"/>
        <v>245.86421941728065</v>
      </c>
      <c r="N102" s="2">
        <f t="shared" si="24"/>
        <v>0.17642422172645794</v>
      </c>
      <c r="O102" s="2">
        <f t="shared" si="25"/>
        <v>0.17490047998379463</v>
      </c>
      <c r="P102" s="1">
        <f t="shared" si="26"/>
        <v>90.599669070904255</v>
      </c>
      <c r="Q102" s="1">
        <f t="shared" si="27"/>
        <v>173.58341468909714</v>
      </c>
      <c r="R102" s="1">
        <f t="shared" si="28"/>
        <v>43.001769986923385</v>
      </c>
      <c r="S102" s="1">
        <f t="shared" si="29"/>
        <v>88.377504278342542</v>
      </c>
      <c r="T102" s="1"/>
      <c r="U102" s="1"/>
      <c r="V102" s="1"/>
    </row>
    <row r="103" spans="10:22" x14ac:dyDescent="0.2">
      <c r="J103">
        <v>101</v>
      </c>
      <c r="K103" s="2">
        <v>0.52048000000000005</v>
      </c>
      <c r="L103" s="1">
        <f t="shared" si="30"/>
        <v>267.66883281506614</v>
      </c>
      <c r="M103" s="1">
        <f t="shared" si="23"/>
        <v>139.31627410358564</v>
      </c>
      <c r="N103" s="2">
        <f t="shared" si="24"/>
        <v>0.17338989850266137</v>
      </c>
      <c r="O103" s="2">
        <f t="shared" si="25"/>
        <v>0.17189236362043694</v>
      </c>
      <c r="P103" s="1">
        <f t="shared" si="26"/>
        <v>46.411071754130155</v>
      </c>
      <c r="Q103" s="1">
        <f t="shared" si="27"/>
        <v>82.983745618192899</v>
      </c>
      <c r="R103" s="1">
        <f t="shared" si="28"/>
        <v>23.947403646458007</v>
      </c>
      <c r="S103" s="1">
        <f t="shared" si="29"/>
        <v>45.375734291419164</v>
      </c>
      <c r="T103" s="1"/>
      <c r="U103" s="1"/>
      <c r="V103" s="1"/>
    </row>
    <row r="104" spans="10:22" x14ac:dyDescent="0.2">
      <c r="J104">
        <v>102</v>
      </c>
      <c r="K104" s="2">
        <v>0.56359000000000004</v>
      </c>
      <c r="L104" s="1">
        <f t="shared" si="30"/>
        <v>128.3525587114805</v>
      </c>
      <c r="M104" s="1">
        <f t="shared" si="23"/>
        <v>72.338218564203302</v>
      </c>
      <c r="N104" s="2">
        <f t="shared" si="24"/>
        <v>0.17040776265617821</v>
      </c>
      <c r="O104" s="2">
        <f t="shared" si="25"/>
        <v>0.16893598390214931</v>
      </c>
      <c r="P104" s="1">
        <f t="shared" si="26"/>
        <v>21.872272361219149</v>
      </c>
      <c r="Q104" s="1">
        <f t="shared" si="27"/>
        <v>36.572673864062743</v>
      </c>
      <c r="R104" s="1">
        <f t="shared" si="28"/>
        <v>12.220528126872408</v>
      </c>
      <c r="S104" s="1">
        <f t="shared" si="29"/>
        <v>21.428330644961161</v>
      </c>
      <c r="T104" s="1"/>
      <c r="U104" s="1"/>
      <c r="V104" s="1"/>
    </row>
    <row r="105" spans="10:22" x14ac:dyDescent="0.2">
      <c r="J105">
        <v>103</v>
      </c>
      <c r="K105" s="2">
        <v>0.60760999999999998</v>
      </c>
      <c r="L105" s="1">
        <f t="shared" si="30"/>
        <v>56.014340147277196</v>
      </c>
      <c r="M105" s="1">
        <f t="shared" si="23"/>
        <v>34.034873216887092</v>
      </c>
      <c r="N105" s="2">
        <f t="shared" si="24"/>
        <v>0.16747691661540856</v>
      </c>
      <c r="O105" s="2">
        <f t="shared" si="25"/>
        <v>0.16603045100948335</v>
      </c>
      <c r="P105" s="1">
        <f t="shared" si="26"/>
        <v>9.3811089741126743</v>
      </c>
      <c r="Q105" s="1">
        <f t="shared" si="27"/>
        <v>14.700401502843594</v>
      </c>
      <c r="R105" s="1">
        <f t="shared" si="28"/>
        <v>5.6508253502503498</v>
      </c>
      <c r="S105" s="1">
        <f t="shared" si="29"/>
        <v>9.2078025180887533</v>
      </c>
      <c r="T105" s="1"/>
      <c r="U105" s="1"/>
      <c r="V105" s="1"/>
    </row>
    <row r="106" spans="10:22" x14ac:dyDescent="0.2">
      <c r="J106">
        <v>104</v>
      </c>
      <c r="K106" s="2">
        <v>0.65200000000000002</v>
      </c>
      <c r="L106" s="1">
        <f t="shared" si="30"/>
        <v>21.979466930390103</v>
      </c>
      <c r="M106" s="1">
        <f t="shared" si="23"/>
        <v>14.330612438614347</v>
      </c>
      <c r="N106" s="2">
        <f t="shared" si="24"/>
        <v>0.16459647824610177</v>
      </c>
      <c r="O106" s="2">
        <f t="shared" si="25"/>
        <v>0.16317489042701064</v>
      </c>
      <c r="P106" s="1">
        <f t="shared" si="26"/>
        <v>3.617742850468868</v>
      </c>
      <c r="Q106" s="1">
        <f t="shared" si="27"/>
        <v>5.3192925287309185</v>
      </c>
      <c r="R106" s="1">
        <f t="shared" si="28"/>
        <v>2.338396114422852</v>
      </c>
      <c r="S106" s="1">
        <f t="shared" si="29"/>
        <v>3.5569771678384035</v>
      </c>
      <c r="T106" s="1"/>
      <c r="U106" s="1"/>
      <c r="V106" s="1"/>
    </row>
    <row r="107" spans="10:22" x14ac:dyDescent="0.2">
      <c r="J107">
        <v>105</v>
      </c>
      <c r="K107" s="2">
        <v>0.69611999999999996</v>
      </c>
      <c r="L107" s="1">
        <f t="shared" si="30"/>
        <v>7.6488544917757562</v>
      </c>
      <c r="M107" s="1">
        <f t="shared" si="23"/>
        <v>5.3245205888149387</v>
      </c>
      <c r="N107" s="2">
        <f t="shared" si="24"/>
        <v>0.16176558058584939</v>
      </c>
      <c r="O107" s="2">
        <f t="shared" si="25"/>
        <v>0.16036844268010875</v>
      </c>
      <c r="P107" s="1">
        <f t="shared" si="26"/>
        <v>1.2373213876787872</v>
      </c>
      <c r="Q107" s="1">
        <f t="shared" si="27"/>
        <v>1.7015496782620505</v>
      </c>
      <c r="R107" s="1">
        <f t="shared" si="28"/>
        <v>0.85388507484642739</v>
      </c>
      <c r="S107" s="1">
        <f t="shared" si="29"/>
        <v>1.2185810534155517</v>
      </c>
      <c r="T107" s="1"/>
      <c r="U107" s="1"/>
      <c r="V107" s="1"/>
    </row>
    <row r="108" spans="10:22" x14ac:dyDescent="0.2">
      <c r="J108">
        <v>106</v>
      </c>
      <c r="K108">
        <v>0.73924999999999996</v>
      </c>
      <c r="L108" s="1">
        <f t="shared" si="30"/>
        <v>2.3243339029608174</v>
      </c>
      <c r="M108" s="1">
        <f t="shared" si="23"/>
        <v>1.7182638377637842</v>
      </c>
      <c r="N108" s="2">
        <f t="shared" si="24"/>
        <v>0.15898337158314435</v>
      </c>
      <c r="O108" s="2">
        <f t="shared" si="25"/>
        <v>0.15761026307627393</v>
      </c>
      <c r="P108" s="1">
        <f t="shared" si="26"/>
        <v>0.36953044057771983</v>
      </c>
      <c r="Q108" s="1">
        <f t="shared" si="27"/>
        <v>0.46422829058326326</v>
      </c>
      <c r="R108" s="1">
        <f t="shared" si="28"/>
        <v>0.2708160155043981</v>
      </c>
      <c r="S108" s="1">
        <f t="shared" si="29"/>
        <v>0.36469597856912428</v>
      </c>
      <c r="T108" s="1"/>
      <c r="U108" s="1"/>
      <c r="V108" s="1"/>
    </row>
    <row r="109" spans="10:22" x14ac:dyDescent="0.2">
      <c r="J109">
        <v>107</v>
      </c>
      <c r="K109">
        <v>1</v>
      </c>
      <c r="L109" s="1">
        <f t="shared" si="30"/>
        <v>0.60607006519703321</v>
      </c>
      <c r="M109" s="1">
        <f t="shared" si="23"/>
        <v>0.60607006519703321</v>
      </c>
      <c r="N109" s="2">
        <f t="shared" si="24"/>
        <v>0.15624901384092807</v>
      </c>
      <c r="O109" s="2">
        <f t="shared" si="25"/>
        <v>0.15489952145088345</v>
      </c>
      <c r="P109" s="1">
        <f t="shared" si="26"/>
        <v>9.4697850005543427E-2</v>
      </c>
      <c r="Q109" s="1">
        <f t="shared" si="27"/>
        <v>9.4697850005543427E-2</v>
      </c>
      <c r="R109" s="1">
        <f t="shared" si="28"/>
        <v>9.387996306472618E-2</v>
      </c>
      <c r="S109" s="1">
        <f t="shared" si="29"/>
        <v>9.387996306472618E-2</v>
      </c>
      <c r="T109" s="1"/>
      <c r="U109" s="1"/>
      <c r="V109" s="1"/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B6346-3634-4505-84FC-BF314963E010}">
  <dimension ref="A1:D51"/>
  <sheetViews>
    <sheetView showGridLines="0" workbookViewId="0"/>
  </sheetViews>
  <sheetFormatPr defaultRowHeight="13.2" x14ac:dyDescent="0.2"/>
  <cols>
    <col min="1" max="1" width="8.77734375" bestFit="1" customWidth="1"/>
    <col min="2" max="2" width="7.44140625" bestFit="1" customWidth="1"/>
    <col min="3" max="3" width="19.109375" bestFit="1" customWidth="1"/>
    <col min="4" max="4" width="17" bestFit="1" customWidth="1"/>
  </cols>
  <sheetData>
    <row r="1" spans="1:4" x14ac:dyDescent="0.2">
      <c r="A1" s="20" t="s">
        <v>22</v>
      </c>
      <c r="B1" s="20" t="s">
        <v>27</v>
      </c>
      <c r="C1" s="20" t="s">
        <v>46</v>
      </c>
      <c r="D1" s="20" t="s">
        <v>50</v>
      </c>
    </row>
    <row r="2" spans="1:4" ht="13.5" customHeight="1" x14ac:dyDescent="0.2">
      <c r="A2">
        <v>1</v>
      </c>
      <c r="B2" s="1">
        <f>150000+10000+保険料収入!B2*0.03</f>
        <v>166592.46615093655</v>
      </c>
      <c r="C2" s="27">
        <f>+死亡給付!G2</f>
        <v>0.89965600000000001</v>
      </c>
      <c r="D2" s="27">
        <f>+C2</f>
        <v>0.89965600000000001</v>
      </c>
    </row>
    <row r="3" spans="1:4" x14ac:dyDescent="0.2">
      <c r="A3">
        <f>+A2+1</f>
        <v>2</v>
      </c>
      <c r="B3" s="1">
        <f>10000*D2+保険料収入!B3*0.03</f>
        <v>14927.511727486981</v>
      </c>
      <c r="C3" s="27">
        <f>+死亡給付!G3</f>
        <v>0.8995995</v>
      </c>
      <c r="D3" s="27">
        <f>+D2*C3</f>
        <v>0.809330087772</v>
      </c>
    </row>
    <row r="4" spans="1:4" x14ac:dyDescent="0.2">
      <c r="A4">
        <f t="shared" ref="A4:A51" si="0">+A3+1</f>
        <v>3</v>
      </c>
      <c r="B4" s="1">
        <f>10000*D3+保険料収入!B4*0.03</f>
        <v>13428.782086291425</v>
      </c>
      <c r="C4" s="27">
        <f>+死亡給付!G4</f>
        <v>0.89954000000000001</v>
      </c>
      <c r="D4" s="27">
        <f t="shared" ref="D4:D51" si="1">+D3*C4</f>
        <v>0.72802478715442487</v>
      </c>
    </row>
    <row r="5" spans="1:4" x14ac:dyDescent="0.2">
      <c r="A5">
        <f t="shared" si="0"/>
        <v>4</v>
      </c>
      <c r="B5" s="1">
        <f>10000*D4+保険料収入!B5*0.03</f>
        <v>12079.726637902588</v>
      </c>
      <c r="C5" s="27">
        <f>+死亡給付!G5</f>
        <v>0.89947200000000005</v>
      </c>
      <c r="D5" s="27">
        <f t="shared" si="1"/>
        <v>0.65483791135136493</v>
      </c>
    </row>
    <row r="6" spans="1:4" x14ac:dyDescent="0.2">
      <c r="A6">
        <f t="shared" si="0"/>
        <v>5</v>
      </c>
      <c r="B6" s="1">
        <f>10000*D5+保険料収入!B6*0.03</f>
        <v>10865.375878447518</v>
      </c>
      <c r="C6" s="27">
        <f>+死亡給付!G6</f>
        <v>0.89939999999999998</v>
      </c>
      <c r="D6" s="27">
        <f t="shared" si="1"/>
        <v>0.58896121746941765</v>
      </c>
    </row>
    <row r="7" spans="1:4" x14ac:dyDescent="0.2">
      <c r="A7">
        <f t="shared" si="0"/>
        <v>6</v>
      </c>
      <c r="B7" s="1">
        <f>10000*D6+保険料収入!B7*0.03</f>
        <v>9772.3190650756987</v>
      </c>
      <c r="C7" s="27">
        <f>+死亡給付!G7</f>
        <v>0.89931749999999999</v>
      </c>
      <c r="D7" s="27">
        <f t="shared" si="1"/>
        <v>0.52966312969155305</v>
      </c>
    </row>
    <row r="8" spans="1:4" x14ac:dyDescent="0.2">
      <c r="A8">
        <f t="shared" si="0"/>
        <v>7</v>
      </c>
      <c r="B8" s="1">
        <f>10000*D7+保険料収入!B8*0.03</f>
        <v>8788.4175508062144</v>
      </c>
      <c r="C8" s="27">
        <f>+死亡給付!G8</f>
        <v>0.89921600000000002</v>
      </c>
      <c r="D8" s="27">
        <f t="shared" si="1"/>
        <v>0.47628156082871959</v>
      </c>
    </row>
    <row r="9" spans="1:4" x14ac:dyDescent="0.2">
      <c r="A9">
        <f t="shared" si="0"/>
        <v>8</v>
      </c>
      <c r="B9" s="1">
        <f>10000*D8+保険料収入!B9*0.03</f>
        <v>7902.6856763657615</v>
      </c>
      <c r="C9" s="27">
        <f>+死亡給付!G9</f>
        <v>0.89910750000000006</v>
      </c>
      <c r="D9" s="27">
        <f t="shared" si="1"/>
        <v>0.42822832345280804</v>
      </c>
    </row>
    <row r="10" spans="1:4" x14ac:dyDescent="0.2">
      <c r="A10">
        <f t="shared" si="0"/>
        <v>9</v>
      </c>
      <c r="B10" s="1">
        <f>10000*D9+保険料収入!B10*0.03</f>
        <v>7105.3639617630288</v>
      </c>
      <c r="C10" s="27">
        <f>+死亡給付!G10</f>
        <v>0.898976</v>
      </c>
      <c r="D10" s="27">
        <f t="shared" si="1"/>
        <v>0.38496698530431156</v>
      </c>
    </row>
    <row r="11" spans="1:4" x14ac:dyDescent="0.2">
      <c r="A11" s="13">
        <f t="shared" si="0"/>
        <v>10</v>
      </c>
      <c r="B11" s="1">
        <f>10000*D10+保険料収入!B11*0.03</f>
        <v>6387.5516728898801</v>
      </c>
      <c r="C11" s="27">
        <f>+死亡給付!G11</f>
        <v>0.89883550000000001</v>
      </c>
      <c r="D11" s="27">
        <f t="shared" si="1"/>
        <v>0.34602199271949352</v>
      </c>
    </row>
    <row r="12" spans="1:4" x14ac:dyDescent="0.2">
      <c r="A12" s="13">
        <f t="shared" si="0"/>
        <v>11</v>
      </c>
      <c r="B12" s="1">
        <f>10000*D11+保険料収入!B12*0.03</f>
        <v>5741.3582016778128</v>
      </c>
      <c r="C12" s="27">
        <f>+死亡給付!G12</f>
        <v>0.89866800000000002</v>
      </c>
      <c r="D12" s="27">
        <f t="shared" si="1"/>
        <v>0.31095889215324179</v>
      </c>
    </row>
    <row r="13" spans="1:4" x14ac:dyDescent="0.2">
      <c r="A13" s="13">
        <f t="shared" si="0"/>
        <v>12</v>
      </c>
      <c r="B13" s="1">
        <f>10000*D12+保険料収入!B13*0.03</f>
        <v>5159.5748923853962</v>
      </c>
      <c r="C13" s="27">
        <f>+死亡給付!G13</f>
        <v>0.89855099999999999</v>
      </c>
      <c r="D13" s="27">
        <f t="shared" si="1"/>
        <v>0.27941242350318757</v>
      </c>
    </row>
    <row r="14" spans="1:4" x14ac:dyDescent="0.2">
      <c r="A14" s="13">
        <f t="shared" si="0"/>
        <v>13</v>
      </c>
      <c r="B14" s="1">
        <f>10000*D13+保険料収入!B14*0.03</f>
        <v>4636.1411791277906</v>
      </c>
      <c r="C14" s="27">
        <f>+死亡給付!G14</f>
        <v>0.89841599999999999</v>
      </c>
      <c r="D14" s="27">
        <f t="shared" si="1"/>
        <v>0.25102859187403975</v>
      </c>
    </row>
    <row r="15" spans="1:4" x14ac:dyDescent="0.2">
      <c r="A15" s="13">
        <f t="shared" si="0"/>
        <v>14</v>
      </c>
      <c r="B15" s="1">
        <f>10000*D14+保険料収入!B15*0.03</f>
        <v>4165.1834135872723</v>
      </c>
      <c r="C15" s="27">
        <f>+死亡給付!G15</f>
        <v>0.89827200000000007</v>
      </c>
      <c r="D15" s="27">
        <f t="shared" si="1"/>
        <v>0.22549195527987745</v>
      </c>
    </row>
    <row r="16" spans="1:4" x14ac:dyDescent="0.2">
      <c r="A16" s="13">
        <f t="shared" si="0"/>
        <v>15</v>
      </c>
      <c r="B16" s="1">
        <f>10000*D15+保険料収入!B16*0.03</f>
        <v>3741.4676352898668</v>
      </c>
      <c r="C16" s="27">
        <f>+死亡給付!G16</f>
        <v>0.89810100000000004</v>
      </c>
      <c r="D16" s="27">
        <f t="shared" si="1"/>
        <v>0.20251455052881323</v>
      </c>
    </row>
    <row r="17" spans="1:4" x14ac:dyDescent="0.2">
      <c r="A17" s="13">
        <f t="shared" si="0"/>
        <v>16</v>
      </c>
      <c r="B17" s="1">
        <f>10000*D16+保険料収入!B17*0.03</f>
        <v>3360.2158247214647</v>
      </c>
      <c r="C17" s="27">
        <f>+死亡給付!G17</f>
        <v>0.89792099999999997</v>
      </c>
      <c r="D17" s="27">
        <f t="shared" si="1"/>
        <v>0.1818420677253825</v>
      </c>
    </row>
    <row r="18" spans="1:4" x14ac:dyDescent="0.2">
      <c r="A18" s="13">
        <f t="shared" si="0"/>
        <v>17</v>
      </c>
      <c r="B18" s="1">
        <f>10000*D17+保険料収入!B18*0.03</f>
        <v>3017.2083535497222</v>
      </c>
      <c r="C18" s="27">
        <f>+死亡給付!G18</f>
        <v>0.89771400000000001</v>
      </c>
      <c r="D18" s="27">
        <f t="shared" si="1"/>
        <v>0.16324216998602403</v>
      </c>
    </row>
    <row r="19" spans="1:4" x14ac:dyDescent="0.2">
      <c r="A19" s="13">
        <f t="shared" si="0"/>
        <v>18</v>
      </c>
      <c r="B19" s="1">
        <f>10000*D18+保険料収入!B19*0.03</f>
        <v>2708.5901798985356</v>
      </c>
      <c r="C19" s="27">
        <f>+死亡給付!G19</f>
        <v>0.89750700000000005</v>
      </c>
      <c r="D19" s="27">
        <f t="shared" si="1"/>
        <v>0.14651099025764647</v>
      </c>
    </row>
    <row r="20" spans="1:4" x14ac:dyDescent="0.2">
      <c r="A20" s="13">
        <f t="shared" si="0"/>
        <v>19</v>
      </c>
      <c r="B20" s="1">
        <f>10000*D19+保険料収入!B20*0.03</f>
        <v>2430.9786465901952</v>
      </c>
      <c r="C20" s="27">
        <f>+死亡給付!G20</f>
        <v>0.89726400000000006</v>
      </c>
      <c r="D20" s="27">
        <f t="shared" si="1"/>
        <v>0.1314590371625369</v>
      </c>
    </row>
    <row r="21" spans="1:4" x14ac:dyDescent="0.2">
      <c r="A21" s="13">
        <f t="shared" si="0"/>
        <v>20</v>
      </c>
      <c r="B21" s="1">
        <f>10000*D20+保険料収入!B21*0.03</f>
        <v>2181.229624354105</v>
      </c>
      <c r="C21" s="27">
        <f>+死亡給付!G21</f>
        <v>0.89700299999999999</v>
      </c>
      <c r="D21" s="27">
        <f t="shared" si="1"/>
        <v>0.11791915071190709</v>
      </c>
    </row>
    <row r="22" spans="1:4" x14ac:dyDescent="0.2">
      <c r="A22" s="13">
        <f t="shared" si="0"/>
        <v>21</v>
      </c>
      <c r="B22" s="1">
        <f>10000*D21+保険料収入!B22*0.03</f>
        <v>1956.5695167345048</v>
      </c>
      <c r="C22" s="27">
        <f>+死亡給付!G22</f>
        <v>0.89671500000000004</v>
      </c>
      <c r="D22" s="27">
        <f t="shared" si="1"/>
        <v>0.10573987123062777</v>
      </c>
    </row>
    <row r="23" spans="1:4" x14ac:dyDescent="0.2">
      <c r="A23" s="13">
        <f t="shared" si="0"/>
        <v>22</v>
      </c>
      <c r="B23" s="1">
        <f>10000*D22+保険料収入!B23*0.03</f>
        <v>1754.4852341985818</v>
      </c>
      <c r="C23" s="27">
        <f>+死亡給付!G23</f>
        <v>0.89639100000000005</v>
      </c>
      <c r="D23" s="27">
        <f t="shared" si="1"/>
        <v>9.4784268912293662E-2</v>
      </c>
    </row>
    <row r="24" spans="1:4" x14ac:dyDescent="0.2">
      <c r="A24" s="13">
        <f t="shared" si="0"/>
        <v>23</v>
      </c>
      <c r="B24" s="1">
        <f>10000*D23+保険料収入!B24*0.03</f>
        <v>1572.704773568501</v>
      </c>
      <c r="C24" s="27">
        <f>+死亡給付!G24</f>
        <v>0.89604000000000006</v>
      </c>
      <c r="D24" s="27">
        <f t="shared" si="1"/>
        <v>8.4930496316171625E-2</v>
      </c>
    </row>
    <row r="25" spans="1:4" x14ac:dyDescent="0.2">
      <c r="A25" s="13">
        <f t="shared" si="0"/>
        <v>24</v>
      </c>
      <c r="B25" s="1">
        <f>10000*D24+保険料収入!B25*0.03</f>
        <v>1409.2063853083196</v>
      </c>
      <c r="C25" s="27">
        <f>+死亡給付!G25</f>
        <v>0.89568000000000003</v>
      </c>
      <c r="D25" s="27">
        <f t="shared" si="1"/>
        <v>7.6070546940468609E-2</v>
      </c>
    </row>
    <row r="26" spans="1:4" x14ac:dyDescent="0.2">
      <c r="A26" s="13">
        <f t="shared" si="0"/>
        <v>25</v>
      </c>
      <c r="B26" s="1">
        <f>10000*D25+保険料収入!B26*0.03</f>
        <v>1262.1979751929559</v>
      </c>
      <c r="C26" s="27">
        <f>+死亡給付!G26</f>
        <v>0.89530200000000004</v>
      </c>
      <c r="D26" s="27">
        <f t="shared" si="1"/>
        <v>6.8106112816895423E-2</v>
      </c>
    </row>
    <row r="27" spans="1:4" x14ac:dyDescent="0.2">
      <c r="A27" s="13">
        <f t="shared" si="0"/>
        <v>26</v>
      </c>
      <c r="B27" s="1">
        <f>10000*D26+保険料収入!B27*0.03</f>
        <v>1130.0483715862038</v>
      </c>
      <c r="C27" s="27">
        <f>+死亡給付!G27</f>
        <v>0.89489700000000005</v>
      </c>
      <c r="D27" s="27">
        <f t="shared" si="1"/>
        <v>6.0947956041501265E-2</v>
      </c>
    </row>
    <row r="28" spans="1:4" x14ac:dyDescent="0.2">
      <c r="A28" s="13">
        <f t="shared" si="0"/>
        <v>27</v>
      </c>
      <c r="B28" s="1">
        <f>10000*D27+保険料収入!B28*0.03</f>
        <v>1011.276897587379</v>
      </c>
      <c r="C28" s="27">
        <f>+死亡給付!G28</f>
        <v>0.89446500000000007</v>
      </c>
      <c r="D28" s="27">
        <f t="shared" si="1"/>
        <v>5.4515813500661432E-2</v>
      </c>
    </row>
    <row r="29" spans="1:4" x14ac:dyDescent="0.2">
      <c r="A29" s="13">
        <f t="shared" si="0"/>
        <v>28</v>
      </c>
      <c r="B29" s="1">
        <f>10000*D28+保険料収入!B29*0.03</f>
        <v>904.55179020049513</v>
      </c>
      <c r="C29" s="27">
        <f>+死亡給付!G29</f>
        <v>0.89400599999999997</v>
      </c>
      <c r="D29" s="27">
        <f t="shared" si="1"/>
        <v>4.8737464364472322E-2</v>
      </c>
    </row>
    <row r="30" spans="1:4" x14ac:dyDescent="0.2">
      <c r="A30" s="13">
        <f t="shared" si="0"/>
        <v>29</v>
      </c>
      <c r="B30" s="1">
        <f>10000*D29+保険料収入!B30*0.03</f>
        <v>808.67472774998373</v>
      </c>
      <c r="C30" s="27">
        <f>+死亡給付!G30</f>
        <v>0.89353800000000005</v>
      </c>
      <c r="D30" s="27">
        <f t="shared" si="1"/>
        <v>4.3548776433301871E-2</v>
      </c>
    </row>
    <row r="31" spans="1:4" x14ac:dyDescent="0.2">
      <c r="A31" s="13">
        <f t="shared" si="0"/>
        <v>30</v>
      </c>
      <c r="B31" s="1">
        <f>10000*D30+保険料収入!B31*0.03</f>
        <v>722.58159888426508</v>
      </c>
      <c r="C31" s="27">
        <f>+死亡給付!G31</f>
        <v>0.89303399999999999</v>
      </c>
      <c r="D31" s="27">
        <f t="shared" si="1"/>
        <v>3.8890538013337306E-2</v>
      </c>
    </row>
    <row r="32" spans="1:4" x14ac:dyDescent="0.2">
      <c r="A32" s="13">
        <f t="shared" si="0"/>
        <v>31</v>
      </c>
      <c r="B32" s="1">
        <f>10000*D31+保険料収入!B32*0.03</f>
        <v>388.90538013337306</v>
      </c>
      <c r="C32" s="27">
        <f>+死亡給付!G32</f>
        <v>0.89249400000000001</v>
      </c>
      <c r="D32" s="27">
        <f t="shared" si="1"/>
        <v>3.4709571833675464E-2</v>
      </c>
    </row>
    <row r="33" spans="1:4" x14ac:dyDescent="0.2">
      <c r="A33" s="13">
        <f t="shared" si="0"/>
        <v>32</v>
      </c>
      <c r="B33" s="1">
        <f>10000*D32+保険料収入!B33*0.03</f>
        <v>347.09571833675466</v>
      </c>
      <c r="C33" s="27">
        <f>+死亡給付!G33</f>
        <v>0.89188200000000006</v>
      </c>
      <c r="D33" s="27">
        <f t="shared" si="1"/>
        <v>3.0956842346162142E-2</v>
      </c>
    </row>
    <row r="34" spans="1:4" x14ac:dyDescent="0.2">
      <c r="A34" s="13">
        <f t="shared" si="0"/>
        <v>33</v>
      </c>
      <c r="B34" s="1">
        <f>10000*D33+保険料収入!B34*0.03</f>
        <v>309.56842346162142</v>
      </c>
      <c r="C34" s="27">
        <f>+死亡給付!G34</f>
        <v>0.89117100000000005</v>
      </c>
      <c r="D34" s="27">
        <f t="shared" si="1"/>
        <v>2.7587840150471665E-2</v>
      </c>
    </row>
    <row r="35" spans="1:4" x14ac:dyDescent="0.2">
      <c r="A35" s="13">
        <f t="shared" si="0"/>
        <v>34</v>
      </c>
      <c r="B35" s="1">
        <f>10000*D34+保険料収入!B35*0.03</f>
        <v>275.87840150471663</v>
      </c>
      <c r="C35" s="27">
        <f>+死亡給付!G35</f>
        <v>0.89035200000000003</v>
      </c>
      <c r="D35" s="27">
        <f t="shared" si="1"/>
        <v>2.4562888653652748E-2</v>
      </c>
    </row>
    <row r="36" spans="1:4" x14ac:dyDescent="0.2">
      <c r="A36" s="13">
        <f t="shared" si="0"/>
        <v>35</v>
      </c>
      <c r="B36" s="1">
        <f>10000*D35+保険料収入!B36*0.03</f>
        <v>245.62888653652749</v>
      </c>
      <c r="C36" s="27">
        <f>+死亡給付!G36</f>
        <v>0.88938000000000006</v>
      </c>
      <c r="D36" s="27">
        <f t="shared" si="1"/>
        <v>2.1845741910785681E-2</v>
      </c>
    </row>
    <row r="37" spans="1:4" x14ac:dyDescent="0.2">
      <c r="A37" s="13">
        <f t="shared" si="0"/>
        <v>36</v>
      </c>
      <c r="B37" s="1">
        <f>10000*D36+保険料収入!B37*0.03</f>
        <v>218.45741910785682</v>
      </c>
      <c r="C37" s="27">
        <f>+死亡給付!G37</f>
        <v>0.88824599999999998</v>
      </c>
      <c r="D37" s="27">
        <f t="shared" si="1"/>
        <v>1.9404392869287738E-2</v>
      </c>
    </row>
    <row r="38" spans="1:4" x14ac:dyDescent="0.2">
      <c r="A38" s="13">
        <f t="shared" si="0"/>
        <v>37</v>
      </c>
      <c r="B38" s="1">
        <f>10000*D37+保険料収入!B38*0.03</f>
        <v>194.04392869287739</v>
      </c>
      <c r="C38" s="27">
        <f>+死亡給付!G38</f>
        <v>0.88693200000000005</v>
      </c>
      <c r="D38" s="27">
        <f t="shared" si="1"/>
        <v>1.7210376976343113E-2</v>
      </c>
    </row>
    <row r="39" spans="1:4" x14ac:dyDescent="0.2">
      <c r="A39" s="13">
        <f t="shared" si="0"/>
        <v>38</v>
      </c>
      <c r="B39" s="1">
        <f>10000*D38+保険料収入!B39*0.03</f>
        <v>172.10376976343113</v>
      </c>
      <c r="C39" s="27">
        <f>+死亡給付!G39</f>
        <v>0.88545600000000002</v>
      </c>
      <c r="D39" s="27">
        <f t="shared" si="1"/>
        <v>1.5239031555964868E-2</v>
      </c>
    </row>
    <row r="40" spans="1:4" x14ac:dyDescent="0.2">
      <c r="A40" s="13">
        <f t="shared" si="0"/>
        <v>39</v>
      </c>
      <c r="B40" s="1">
        <f>10000*D39+保険料収入!B40*0.03</f>
        <v>152.39031555964868</v>
      </c>
      <c r="C40" s="27">
        <f>+死亡給付!G40</f>
        <v>0.88385400000000003</v>
      </c>
      <c r="D40" s="27">
        <f t="shared" si="1"/>
        <v>1.3469078996865773E-2</v>
      </c>
    </row>
    <row r="41" spans="1:4" x14ac:dyDescent="0.2">
      <c r="A41" s="13">
        <f t="shared" si="0"/>
        <v>40</v>
      </c>
      <c r="B41" s="1">
        <f>10000*D40+保険料収入!B41*0.03</f>
        <v>134.69078996865773</v>
      </c>
      <c r="C41" s="27">
        <f>+死亡給付!G41</f>
        <v>0.88212599999999997</v>
      </c>
      <c r="D41" s="27">
        <f t="shared" si="1"/>
        <v>1.1881424779189216E-2</v>
      </c>
    </row>
    <row r="42" spans="1:4" x14ac:dyDescent="0.2">
      <c r="A42" s="13">
        <f t="shared" si="0"/>
        <v>41</v>
      </c>
      <c r="B42" s="1">
        <f>10000*D41+保険料収入!B42*0.03</f>
        <v>118.81424779189217</v>
      </c>
      <c r="C42" s="27">
        <f>+死亡給付!G42</f>
        <v>0.88026300000000002</v>
      </c>
      <c r="D42" s="27">
        <f t="shared" si="1"/>
        <v>1.0458778620403437E-2</v>
      </c>
    </row>
    <row r="43" spans="1:4" x14ac:dyDescent="0.2">
      <c r="A43" s="13">
        <f t="shared" si="0"/>
        <v>42</v>
      </c>
      <c r="B43" s="1">
        <f>10000*D42+保険料収入!B43*0.03</f>
        <v>104.58778620403437</v>
      </c>
      <c r="C43" s="27">
        <f>+死亡給付!G43</f>
        <v>0.87826500000000007</v>
      </c>
      <c r="D43" s="27">
        <f t="shared" si="1"/>
        <v>9.1855792050486249E-3</v>
      </c>
    </row>
    <row r="44" spans="1:4" x14ac:dyDescent="0.2">
      <c r="A44" s="13">
        <f t="shared" si="0"/>
        <v>43</v>
      </c>
      <c r="B44" s="1">
        <f>10000*D43+保険料収入!B44*0.03</f>
        <v>91.855792050486244</v>
      </c>
      <c r="C44" s="27">
        <f>+死亡給付!G44</f>
        <v>0.87608700000000006</v>
      </c>
      <c r="D44" s="27">
        <f t="shared" si="1"/>
        <v>8.0473665290134357E-3</v>
      </c>
    </row>
    <row r="45" spans="1:4" x14ac:dyDescent="0.2">
      <c r="A45" s="13">
        <f t="shared" si="0"/>
        <v>44</v>
      </c>
      <c r="B45" s="1">
        <f>10000*D44+保険料収入!B45*0.03</f>
        <v>80.473665290134363</v>
      </c>
      <c r="C45" s="27">
        <f>+死亡給付!G45</f>
        <v>0.87369300000000005</v>
      </c>
      <c r="D45" s="27">
        <f t="shared" si="1"/>
        <v>7.0309278048333364E-3</v>
      </c>
    </row>
    <row r="46" spans="1:4" x14ac:dyDescent="0.2">
      <c r="A46" s="13">
        <f t="shared" si="0"/>
        <v>45</v>
      </c>
      <c r="B46" s="1">
        <f>10000*D45+保険料収入!B46*0.03</f>
        <v>70.309278048333368</v>
      </c>
      <c r="C46" s="27">
        <f>+死亡給付!G46</f>
        <v>0.87099300000000002</v>
      </c>
      <c r="D46" s="27">
        <f t="shared" si="1"/>
        <v>6.123888901515202E-3</v>
      </c>
    </row>
    <row r="47" spans="1:4" x14ac:dyDescent="0.2">
      <c r="A47" s="13">
        <f t="shared" si="0"/>
        <v>46</v>
      </c>
      <c r="B47" s="1">
        <f>10000*D46+保険料収入!B47*0.03</f>
        <v>61.238889015152019</v>
      </c>
      <c r="C47" s="27">
        <f>+死亡給付!G47</f>
        <v>0.86788799999999999</v>
      </c>
      <c r="D47" s="27">
        <f t="shared" si="1"/>
        <v>5.3148496909582255E-3</v>
      </c>
    </row>
    <row r="48" spans="1:4" x14ac:dyDescent="0.2">
      <c r="A48" s="13">
        <f t="shared" si="0"/>
        <v>47</v>
      </c>
      <c r="B48" s="1">
        <f>10000*D47+保険料収入!B48*0.03</f>
        <v>53.148496909582256</v>
      </c>
      <c r="C48" s="27">
        <f>+死亡給付!G48</f>
        <v>0.86435099999999998</v>
      </c>
      <c r="D48" s="27">
        <f t="shared" si="1"/>
        <v>4.593895645229433E-3</v>
      </c>
    </row>
    <row r="49" spans="1:4" x14ac:dyDescent="0.2">
      <c r="A49" s="13">
        <f t="shared" si="0"/>
        <v>48</v>
      </c>
      <c r="B49" s="1">
        <f>10000*D48+保険料収入!B49*0.03</f>
        <v>45.938956452294327</v>
      </c>
      <c r="C49" s="27">
        <f>+死亡給付!G49</f>
        <v>0.86040000000000005</v>
      </c>
      <c r="D49" s="27">
        <f t="shared" si="1"/>
        <v>3.9525878131554046E-3</v>
      </c>
    </row>
    <row r="50" spans="1:4" x14ac:dyDescent="0.2">
      <c r="A50" s="13">
        <f t="shared" si="0"/>
        <v>49</v>
      </c>
      <c r="B50" s="1">
        <f>10000*D49+保険料収入!B50*0.03</f>
        <v>39.525878131554045</v>
      </c>
      <c r="C50" s="27">
        <f>+死亡給付!G50</f>
        <v>0.85610700000000006</v>
      </c>
      <c r="D50" s="27">
        <f t="shared" si="1"/>
        <v>3.3838380949570341E-3</v>
      </c>
    </row>
    <row r="51" spans="1:4" x14ac:dyDescent="0.2">
      <c r="A51" s="13">
        <f t="shared" si="0"/>
        <v>50</v>
      </c>
      <c r="B51" s="1">
        <f>10000*D50+保険料収入!B51*0.03</f>
        <v>33.838380949570343</v>
      </c>
      <c r="C51" s="27">
        <f>+死亡給付!G51</f>
        <v>0.85117500000000001</v>
      </c>
      <c r="D51" s="27">
        <f t="shared" si="1"/>
        <v>2.8802383904750536E-3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3147-9795-4DFA-A834-95AB77E33F23}">
  <dimension ref="A1:Y109"/>
  <sheetViews>
    <sheetView showGridLines="0" workbookViewId="0"/>
  </sheetViews>
  <sheetFormatPr defaultRowHeight="13.2" x14ac:dyDescent="0.2"/>
  <cols>
    <col min="1" max="1" width="8.77734375" bestFit="1" customWidth="1"/>
    <col min="2" max="2" width="10.77734375" bestFit="1" customWidth="1"/>
    <col min="3" max="3" width="6.88671875" bestFit="1" customWidth="1"/>
    <col min="4" max="4" width="10.77734375" bestFit="1" customWidth="1"/>
    <col min="5" max="5" width="8.77734375" bestFit="1" customWidth="1"/>
    <col min="6" max="6" width="19.109375" bestFit="1" customWidth="1"/>
    <col min="7" max="7" width="17" bestFit="1" customWidth="1"/>
    <col min="8" max="8" width="9.109375" customWidth="1"/>
    <col min="9" max="9" width="4.88671875" bestFit="1" customWidth="1"/>
    <col min="10" max="10" width="8.109375" bestFit="1" customWidth="1"/>
    <col min="11" max="11" width="7.44140625" bestFit="1" customWidth="1"/>
    <col min="12" max="12" width="5.44140625" bestFit="1" customWidth="1"/>
    <col min="13" max="13" width="7.44140625" bestFit="1" customWidth="1"/>
    <col min="14" max="14" width="8.21875" bestFit="1" customWidth="1"/>
    <col min="15" max="15" width="7.44140625" bestFit="1" customWidth="1"/>
    <col min="16" max="16" width="8.88671875" bestFit="1" customWidth="1"/>
    <col min="17" max="17" width="5.44140625" bestFit="1" customWidth="1"/>
    <col min="18" max="18" width="6.44140625" bestFit="1" customWidth="1"/>
    <col min="19" max="19" width="9" customWidth="1"/>
    <col min="20" max="20" width="3.109375" bestFit="1" customWidth="1"/>
    <col min="21" max="21" width="6.44140625" bestFit="1" customWidth="1"/>
    <col min="22" max="22" width="5.44140625" bestFit="1" customWidth="1"/>
    <col min="23" max="23" width="7" bestFit="1" customWidth="1"/>
    <col min="24" max="24" width="7.44140625" bestFit="1" customWidth="1"/>
    <col min="25" max="25" width="5.44140625" bestFit="1" customWidth="1"/>
  </cols>
  <sheetData>
    <row r="1" spans="1:25" x14ac:dyDescent="0.2">
      <c r="A1" s="20" t="s">
        <v>22</v>
      </c>
      <c r="B1" s="20" t="s">
        <v>32</v>
      </c>
      <c r="C1" s="21" t="s">
        <v>34</v>
      </c>
      <c r="D1" s="21" t="s">
        <v>35</v>
      </c>
      <c r="E1" s="21" t="s">
        <v>36</v>
      </c>
      <c r="F1" s="21" t="s">
        <v>47</v>
      </c>
      <c r="G1" s="21" t="s">
        <v>48</v>
      </c>
      <c r="H1" s="21"/>
      <c r="I1" s="21" t="s">
        <v>14</v>
      </c>
      <c r="J1" s="21" t="s">
        <v>15</v>
      </c>
      <c r="K1" s="21" t="s">
        <v>13</v>
      </c>
      <c r="L1" s="21" t="s">
        <v>12</v>
      </c>
      <c r="M1" s="21" t="s">
        <v>11</v>
      </c>
      <c r="N1" s="6" t="s">
        <v>10</v>
      </c>
      <c r="O1" s="6" t="s">
        <v>9</v>
      </c>
      <c r="P1" s="6" t="s">
        <v>8</v>
      </c>
      <c r="Q1" s="6" t="s">
        <v>7</v>
      </c>
      <c r="R1" s="6" t="s">
        <v>6</v>
      </c>
      <c r="S1" s="6" t="s">
        <v>5</v>
      </c>
      <c r="T1" s="6" t="s">
        <v>42</v>
      </c>
      <c r="U1" s="6" t="s">
        <v>45</v>
      </c>
      <c r="V1" s="6" t="s">
        <v>4</v>
      </c>
      <c r="W1" s="6" t="s">
        <v>3</v>
      </c>
      <c r="X1" s="6" t="s">
        <v>2</v>
      </c>
      <c r="Y1" s="6"/>
    </row>
    <row r="2" spans="1:25" ht="13.5" customHeight="1" x14ac:dyDescent="0.2">
      <c r="A2">
        <v>1</v>
      </c>
      <c r="B2" s="1">
        <f>10000000*U3*G2</f>
        <v>180125.98283030363</v>
      </c>
      <c r="C2" s="5">
        <v>0.9</v>
      </c>
      <c r="D2" s="15">
        <f>+J32</f>
        <v>8.5999999999999998E-4</v>
      </c>
      <c r="E2" s="5">
        <v>0.4</v>
      </c>
      <c r="F2" s="25">
        <f>C2-D2*E2</f>
        <v>0.89965600000000001</v>
      </c>
      <c r="G2" s="25">
        <f>+F2</f>
        <v>0.89965600000000001</v>
      </c>
      <c r="I2">
        <v>0</v>
      </c>
      <c r="J2" s="2">
        <v>1.08E-3</v>
      </c>
      <c r="K2" s="1">
        <v>100000</v>
      </c>
      <c r="L2" s="1">
        <f t="shared" ref="L2:L65" si="0">+K2*J2</f>
        <v>108</v>
      </c>
      <c r="M2" s="2">
        <f t="shared" ref="M2:M65" si="1">+(1/(1+S$2))^I2</f>
        <v>1</v>
      </c>
      <c r="N2" s="2">
        <f t="shared" ref="N2:N65" si="2">+(1/(1+S$2))^(I2+0.5)</f>
        <v>0.99258333397093035</v>
      </c>
      <c r="O2" s="1">
        <f t="shared" ref="O2:O65" si="3">+M2*K2</f>
        <v>100000</v>
      </c>
      <c r="P2" s="1">
        <f t="shared" ref="P2:P65" si="4">+O2+P3</f>
        <v>4613632.8878736096</v>
      </c>
      <c r="Q2" s="1">
        <f t="shared" ref="Q2:Q65" si="5">+N2*L2</f>
        <v>107.19900006886047</v>
      </c>
      <c r="R2" s="1">
        <f t="shared" ref="R2:R65" si="6">+Q2+R3</f>
        <v>32055.981694597187</v>
      </c>
      <c r="S2" s="4">
        <v>1.4999999999999999E-2</v>
      </c>
      <c r="T2" s="1">
        <f>+I2</f>
        <v>0</v>
      </c>
      <c r="U2" s="3">
        <f>+V2-$X$2*W2</f>
        <v>0</v>
      </c>
      <c r="V2" s="3">
        <f>R32/O32</f>
        <v>0.48978714977379006</v>
      </c>
      <c r="W2" s="3">
        <f>MAX(0,(P32-P$62)/O32)</f>
        <v>23.819526376069337</v>
      </c>
      <c r="X2" s="3">
        <f>V2/W2</f>
        <v>2.0562421856794872E-2</v>
      </c>
      <c r="Y2" s="3"/>
    </row>
    <row r="3" spans="1:25" x14ac:dyDescent="0.2">
      <c r="A3">
        <f>+A2+1</f>
        <v>2</v>
      </c>
      <c r="B3" s="1">
        <f t="shared" ref="B3:B51" si="7">10000000*U4*G3</f>
        <v>326419.65162264614</v>
      </c>
      <c r="C3" s="5">
        <v>0.9</v>
      </c>
      <c r="D3" s="15">
        <f t="shared" ref="D3:D51" si="8">+J33</f>
        <v>8.8999999999999995E-4</v>
      </c>
      <c r="E3" s="19">
        <f t="shared" ref="E3:E11" si="9">+E$2+(E$12-E$2)/10*A2</f>
        <v>0.45</v>
      </c>
      <c r="F3" s="25">
        <f t="shared" ref="F3:F51" si="10">C3-D3*E3</f>
        <v>0.8995995</v>
      </c>
      <c r="G3" s="25">
        <f>+F3*G2</f>
        <v>0.809330087772</v>
      </c>
      <c r="I3">
        <v>1</v>
      </c>
      <c r="J3" s="2">
        <v>7.5000000000000002E-4</v>
      </c>
      <c r="K3" s="1">
        <f t="shared" ref="K3:K66" si="11">+K2-L2</f>
        <v>99892</v>
      </c>
      <c r="L3" s="1">
        <f t="shared" si="0"/>
        <v>74.918999999999997</v>
      </c>
      <c r="M3" s="2">
        <f t="shared" si="1"/>
        <v>0.98522167487684742</v>
      </c>
      <c r="N3" s="2">
        <f t="shared" si="2"/>
        <v>0.97791461474968522</v>
      </c>
      <c r="O3" s="1">
        <f t="shared" si="3"/>
        <v>98415.763546798044</v>
      </c>
      <c r="P3" s="1">
        <f t="shared" si="4"/>
        <v>4513632.8878736096</v>
      </c>
      <c r="Q3" s="1">
        <f t="shared" si="5"/>
        <v>73.264385022431668</v>
      </c>
      <c r="R3" s="1">
        <f t="shared" si="6"/>
        <v>31948.782694528327</v>
      </c>
      <c r="S3" s="1"/>
      <c r="T3" s="1">
        <f t="shared" ref="T3:T52" si="12">+I3</f>
        <v>1</v>
      </c>
      <c r="U3" s="3">
        <f t="shared" ref="U3:U52" si="13">+V3-$X$2*W3</f>
        <v>2.0021650812121927E-2</v>
      </c>
      <c r="V3" s="3">
        <f t="shared" ref="V3:V52" si="14">R33/O33</f>
        <v>0.49669468846024939</v>
      </c>
      <c r="W3" s="3">
        <f t="shared" ref="W3:W52" si="15">MAX(0,(P33-P$62)/O33)</f>
        <v>23.181755581510473</v>
      </c>
      <c r="X3" s="3"/>
      <c r="Y3" s="3"/>
    </row>
    <row r="4" spans="1:25" x14ac:dyDescent="0.2">
      <c r="A4">
        <f t="shared" ref="A4:A51" si="16">+A3+1</f>
        <v>3</v>
      </c>
      <c r="B4" s="1">
        <f t="shared" si="7"/>
        <v>443637.23878226517</v>
      </c>
      <c r="C4" s="5">
        <v>0.9</v>
      </c>
      <c r="D4" s="15">
        <f t="shared" si="8"/>
        <v>9.2000000000000003E-4</v>
      </c>
      <c r="E4" s="19">
        <f t="shared" si="9"/>
        <v>0.5</v>
      </c>
      <c r="F4" s="25">
        <f t="shared" si="10"/>
        <v>0.89954000000000001</v>
      </c>
      <c r="G4" s="25">
        <f t="shared" ref="G4:G51" si="17">+F4*G3</f>
        <v>0.72802478715442487</v>
      </c>
      <c r="I4">
        <v>2</v>
      </c>
      <c r="J4" s="2">
        <v>4.8999999999999998E-4</v>
      </c>
      <c r="K4" s="1">
        <f t="shared" si="11"/>
        <v>99817.081000000006</v>
      </c>
      <c r="L4" s="1">
        <f t="shared" si="0"/>
        <v>48.910369690000003</v>
      </c>
      <c r="M4" s="2">
        <f t="shared" si="1"/>
        <v>0.97066174864714039</v>
      </c>
      <c r="N4" s="2">
        <f t="shared" si="2"/>
        <v>0.96346267463023183</v>
      </c>
      <c r="O4" s="1">
        <f t="shared" si="3"/>
        <v>96888.622388313262</v>
      </c>
      <c r="P4" s="1">
        <f t="shared" si="4"/>
        <v>4415217.1243268112</v>
      </c>
      <c r="Q4" s="1">
        <f t="shared" si="5"/>
        <v>47.123315598680826</v>
      </c>
      <c r="R4" s="1">
        <f t="shared" si="6"/>
        <v>31875.518309505896</v>
      </c>
      <c r="S4" s="1"/>
      <c r="T4" s="1">
        <f t="shared" si="12"/>
        <v>2</v>
      </c>
      <c r="U4" s="3">
        <f t="shared" si="13"/>
        <v>4.0332079154655531E-2</v>
      </c>
      <c r="V4" s="3">
        <f t="shared" si="14"/>
        <v>0.503696748738788</v>
      </c>
      <c r="W4" s="3">
        <f t="shared" si="15"/>
        <v>22.534537653744962</v>
      </c>
      <c r="X4" s="3"/>
      <c r="Y4" s="3"/>
    </row>
    <row r="5" spans="1:25" x14ac:dyDescent="0.2">
      <c r="A5">
        <f t="shared" si="16"/>
        <v>4</v>
      </c>
      <c r="B5" s="1">
        <f t="shared" si="7"/>
        <v>535876.17972247279</v>
      </c>
      <c r="C5" s="5">
        <v>0.9</v>
      </c>
      <c r="D5" s="15">
        <f t="shared" si="8"/>
        <v>9.6000000000000002E-4</v>
      </c>
      <c r="E5" s="19">
        <f t="shared" si="9"/>
        <v>0.55000000000000004</v>
      </c>
      <c r="F5" s="25">
        <f t="shared" si="10"/>
        <v>0.89947200000000005</v>
      </c>
      <c r="G5" s="25">
        <f t="shared" si="17"/>
        <v>0.65483791135136493</v>
      </c>
      <c r="I5">
        <v>3</v>
      </c>
      <c r="J5" s="2">
        <v>3.1E-4</v>
      </c>
      <c r="K5" s="1">
        <f t="shared" si="11"/>
        <v>99768.170630310007</v>
      </c>
      <c r="L5" s="1">
        <f t="shared" si="0"/>
        <v>30.928132895396104</v>
      </c>
      <c r="M5" s="2">
        <f t="shared" si="1"/>
        <v>0.95631699374102519</v>
      </c>
      <c r="N5" s="2">
        <f t="shared" si="2"/>
        <v>0.94922430998052409</v>
      </c>
      <c r="O5" s="1">
        <f t="shared" si="3"/>
        <v>95409.997008219711</v>
      </c>
      <c r="P5" s="1">
        <f t="shared" si="4"/>
        <v>4318328.5019384976</v>
      </c>
      <c r="Q5" s="1">
        <f t="shared" si="5"/>
        <v>29.357735606618316</v>
      </c>
      <c r="R5" s="1">
        <f t="shared" si="6"/>
        <v>31828.394993907215</v>
      </c>
      <c r="S5" s="1"/>
      <c r="T5" s="1">
        <f t="shared" si="12"/>
        <v>3</v>
      </c>
      <c r="U5" s="3">
        <f t="shared" si="13"/>
        <v>6.0937106347199566E-2</v>
      </c>
      <c r="V5" s="3">
        <f t="shared" si="14"/>
        <v>0.51079525728931385</v>
      </c>
      <c r="W5" s="3">
        <f t="shared" si="15"/>
        <v>21.87768318708325</v>
      </c>
      <c r="X5" s="3"/>
      <c r="Y5" s="3"/>
    </row>
    <row r="6" spans="1:25" x14ac:dyDescent="0.2">
      <c r="A6">
        <f t="shared" si="16"/>
        <v>5</v>
      </c>
      <c r="B6" s="1">
        <f t="shared" si="7"/>
        <v>606790.97316532861</v>
      </c>
      <c r="C6" s="5">
        <v>0.9</v>
      </c>
      <c r="D6" s="15">
        <f t="shared" si="8"/>
        <v>1E-3</v>
      </c>
      <c r="E6" s="19">
        <f t="shared" si="9"/>
        <v>0.60000000000000009</v>
      </c>
      <c r="F6" s="25">
        <f t="shared" si="10"/>
        <v>0.89939999999999998</v>
      </c>
      <c r="G6" s="25">
        <f t="shared" si="17"/>
        <v>0.58896121746941765</v>
      </c>
      <c r="I6">
        <v>4</v>
      </c>
      <c r="J6" s="2">
        <v>2.1000000000000001E-4</v>
      </c>
      <c r="K6" s="1">
        <f t="shared" si="11"/>
        <v>99737.242497414612</v>
      </c>
      <c r="L6" s="1">
        <f t="shared" si="0"/>
        <v>20.944820924457069</v>
      </c>
      <c r="M6" s="2">
        <f t="shared" si="1"/>
        <v>0.94218423028672438</v>
      </c>
      <c r="N6" s="2">
        <f t="shared" si="2"/>
        <v>0.93519636451283172</v>
      </c>
      <c r="O6" s="1">
        <f t="shared" si="3"/>
        <v>93970.857053346961</v>
      </c>
      <c r="P6" s="1">
        <f t="shared" si="4"/>
        <v>4222918.5049302783</v>
      </c>
      <c r="Q6" s="1">
        <f t="shared" si="5"/>
        <v>19.587520383924538</v>
      </c>
      <c r="R6" s="1">
        <f t="shared" si="6"/>
        <v>31799.037258300596</v>
      </c>
      <c r="S6" s="1"/>
      <c r="T6" s="1">
        <f t="shared" si="12"/>
        <v>4</v>
      </c>
      <c r="U6" s="3">
        <f t="shared" si="13"/>
        <v>8.1833407998111285E-2</v>
      </c>
      <c r="V6" s="3">
        <f t="shared" si="14"/>
        <v>0.5179872807375403</v>
      </c>
      <c r="W6" s="3">
        <f t="shared" si="15"/>
        <v>21.21121119763923</v>
      </c>
      <c r="X6" s="3"/>
      <c r="Y6" s="3"/>
    </row>
    <row r="7" spans="1:25" x14ac:dyDescent="0.2">
      <c r="A7">
        <f t="shared" si="16"/>
        <v>6</v>
      </c>
      <c r="B7" s="1">
        <f t="shared" si="7"/>
        <v>659517.92301889171</v>
      </c>
      <c r="C7" s="5">
        <v>0.9</v>
      </c>
      <c r="D7" s="15">
        <f t="shared" si="8"/>
        <v>1.0499999999999999E-3</v>
      </c>
      <c r="E7" s="19">
        <f t="shared" si="9"/>
        <v>0.65</v>
      </c>
      <c r="F7" s="25">
        <f t="shared" si="10"/>
        <v>0.89931749999999999</v>
      </c>
      <c r="G7" s="25">
        <f t="shared" si="17"/>
        <v>0.52966312969155305</v>
      </c>
      <c r="I7">
        <v>5</v>
      </c>
      <c r="J7" s="2">
        <v>1.7000000000000001E-4</v>
      </c>
      <c r="K7" s="1">
        <f t="shared" si="11"/>
        <v>99716.297676490154</v>
      </c>
      <c r="L7" s="1">
        <f t="shared" si="0"/>
        <v>16.951770605003329</v>
      </c>
      <c r="M7" s="2">
        <f t="shared" si="1"/>
        <v>0.92826032540563985</v>
      </c>
      <c r="N7" s="2">
        <f t="shared" si="2"/>
        <v>0.9213757285840708</v>
      </c>
      <c r="O7" s="1">
        <f t="shared" si="3"/>
        <v>92562.682929424394</v>
      </c>
      <c r="P7" s="1">
        <f t="shared" si="4"/>
        <v>4128947.6478769309</v>
      </c>
      <c r="Q7" s="1">
        <f t="shared" si="5"/>
        <v>15.618949991974977</v>
      </c>
      <c r="R7" s="1">
        <f t="shared" si="6"/>
        <v>31779.449737916671</v>
      </c>
      <c r="S7" s="1"/>
      <c r="T7" s="1">
        <f t="shared" si="12"/>
        <v>5</v>
      </c>
      <c r="U7" s="3">
        <f t="shared" si="13"/>
        <v>0.10302732254129054</v>
      </c>
      <c r="V7" s="3">
        <f t="shared" si="14"/>
        <v>0.52527489275738026</v>
      </c>
      <c r="W7" s="3">
        <f t="shared" si="15"/>
        <v>20.534914279883701</v>
      </c>
      <c r="X7" s="3"/>
      <c r="Y7" s="3"/>
    </row>
    <row r="8" spans="1:25" x14ac:dyDescent="0.2">
      <c r="A8">
        <f t="shared" si="16"/>
        <v>7</v>
      </c>
      <c r="B8" s="1">
        <f t="shared" si="7"/>
        <v>696755.00720511435</v>
      </c>
      <c r="C8" s="5">
        <v>0.9</v>
      </c>
      <c r="D8" s="15">
        <f t="shared" si="8"/>
        <v>1.1199999999999999E-3</v>
      </c>
      <c r="E8" s="19">
        <f t="shared" si="9"/>
        <v>0.70000000000000007</v>
      </c>
      <c r="F8" s="25">
        <f t="shared" si="10"/>
        <v>0.89921600000000002</v>
      </c>
      <c r="G8" s="25">
        <f t="shared" si="17"/>
        <v>0.47628156082871959</v>
      </c>
      <c r="I8">
        <v>6</v>
      </c>
      <c r="J8" s="2">
        <v>1.6000000000000001E-4</v>
      </c>
      <c r="K8" s="1">
        <f t="shared" si="11"/>
        <v>99699.345905885144</v>
      </c>
      <c r="L8" s="1">
        <f t="shared" si="0"/>
        <v>15.951895344941624</v>
      </c>
      <c r="M8" s="2">
        <f t="shared" si="1"/>
        <v>0.91454219251787194</v>
      </c>
      <c r="N8" s="2">
        <f t="shared" si="2"/>
        <v>0.90775933850647383</v>
      </c>
      <c r="O8" s="1">
        <f t="shared" si="3"/>
        <v>91179.25839736592</v>
      </c>
      <c r="P8" s="1">
        <f t="shared" si="4"/>
        <v>4036384.9649475063</v>
      </c>
      <c r="Q8" s="1">
        <f t="shared" si="5"/>
        <v>14.480481966248709</v>
      </c>
      <c r="R8" s="1">
        <f t="shared" si="6"/>
        <v>31763.830787924697</v>
      </c>
      <c r="S8" s="1"/>
      <c r="T8" s="1">
        <f t="shared" si="12"/>
        <v>6</v>
      </c>
      <c r="U8" s="3">
        <f t="shared" si="13"/>
        <v>0.12451648718742403</v>
      </c>
      <c r="V8" s="3">
        <f t="shared" si="14"/>
        <v>0.53265545869218822</v>
      </c>
      <c r="W8" s="3">
        <f t="shared" si="15"/>
        <v>19.848779212254819</v>
      </c>
      <c r="X8" s="3"/>
      <c r="Y8" s="3"/>
    </row>
    <row r="9" spans="1:25" x14ac:dyDescent="0.2">
      <c r="A9">
        <f t="shared" si="16"/>
        <v>8</v>
      </c>
      <c r="B9" s="1">
        <f t="shared" si="7"/>
        <v>720953.38388219127</v>
      </c>
      <c r="C9" s="5">
        <v>0.9</v>
      </c>
      <c r="D9" s="15">
        <f t="shared" si="8"/>
        <v>1.1900000000000001E-3</v>
      </c>
      <c r="E9" s="19">
        <f t="shared" si="9"/>
        <v>0.75</v>
      </c>
      <c r="F9" s="25">
        <f t="shared" si="10"/>
        <v>0.89910750000000006</v>
      </c>
      <c r="G9" s="25">
        <f t="shared" si="17"/>
        <v>0.42822832345280804</v>
      </c>
      <c r="I9">
        <v>7</v>
      </c>
      <c r="J9" s="2">
        <v>1.6000000000000001E-4</v>
      </c>
      <c r="K9" s="1">
        <f t="shared" si="11"/>
        <v>99683.3940105402</v>
      </c>
      <c r="L9" s="1">
        <f t="shared" si="0"/>
        <v>15.949343041686433</v>
      </c>
      <c r="M9" s="2">
        <f t="shared" si="1"/>
        <v>0.90102679065800206</v>
      </c>
      <c r="N9" s="2">
        <f t="shared" si="2"/>
        <v>0.89434417586844728</v>
      </c>
      <c r="O9" s="1">
        <f t="shared" si="3"/>
        <v>89817.408587214144</v>
      </c>
      <c r="P9" s="1">
        <f t="shared" si="4"/>
        <v>3945205.7065501404</v>
      </c>
      <c r="Q9" s="1">
        <f t="shared" si="5"/>
        <v>14.264202058260206</v>
      </c>
      <c r="R9" s="1">
        <f t="shared" si="6"/>
        <v>31749.350305958447</v>
      </c>
      <c r="S9" s="1"/>
      <c r="T9" s="1">
        <f t="shared" si="12"/>
        <v>7</v>
      </c>
      <c r="U9" s="3">
        <f t="shared" si="13"/>
        <v>0.14629056938353352</v>
      </c>
      <c r="V9" s="3">
        <f t="shared" si="14"/>
        <v>0.54012185831983106</v>
      </c>
      <c r="W9" s="3">
        <f t="shared" si="15"/>
        <v>19.152962218122941</v>
      </c>
      <c r="X9" s="3"/>
      <c r="Y9" s="3"/>
    </row>
    <row r="10" spans="1:25" x14ac:dyDescent="0.2">
      <c r="A10">
        <f t="shared" si="16"/>
        <v>9</v>
      </c>
      <c r="B10" s="1">
        <f t="shared" si="7"/>
        <v>734162.8313678964</v>
      </c>
      <c r="C10" s="5">
        <v>0.9</v>
      </c>
      <c r="D10" s="15">
        <f t="shared" si="8"/>
        <v>1.2800000000000001E-3</v>
      </c>
      <c r="E10" s="19">
        <f t="shared" si="9"/>
        <v>0.8</v>
      </c>
      <c r="F10" s="25">
        <f t="shared" si="10"/>
        <v>0.898976</v>
      </c>
      <c r="G10" s="25">
        <f t="shared" si="17"/>
        <v>0.38496698530431156</v>
      </c>
      <c r="I10">
        <v>8</v>
      </c>
      <c r="J10" s="2">
        <v>1.6000000000000001E-4</v>
      </c>
      <c r="K10" s="1">
        <f t="shared" si="11"/>
        <v>99667.444667498508</v>
      </c>
      <c r="L10" s="1">
        <f t="shared" si="0"/>
        <v>15.946791146799763</v>
      </c>
      <c r="M10" s="2">
        <f t="shared" si="1"/>
        <v>0.88771112380098727</v>
      </c>
      <c r="N10" s="2">
        <f t="shared" si="2"/>
        <v>0.88112726686546539</v>
      </c>
      <c r="O10" s="1">
        <f t="shared" si="3"/>
        <v>88475.89931215781</v>
      </c>
      <c r="P10" s="1">
        <f t="shared" si="4"/>
        <v>3855388.2979629263</v>
      </c>
      <c r="Q10" s="1">
        <f t="shared" si="5"/>
        <v>14.051152498454075</v>
      </c>
      <c r="R10" s="1">
        <f t="shared" si="6"/>
        <v>31735.086103900187</v>
      </c>
      <c r="S10" s="1"/>
      <c r="T10" s="1">
        <f t="shared" si="12"/>
        <v>8</v>
      </c>
      <c r="U10" s="3">
        <f t="shared" si="13"/>
        <v>0.16835723944393471</v>
      </c>
      <c r="V10" s="3">
        <f t="shared" si="14"/>
        <v>0.54767652948477863</v>
      </c>
      <c r="W10" s="3">
        <f t="shared" si="15"/>
        <v>18.447208829902372</v>
      </c>
      <c r="X10" s="3"/>
      <c r="Y10" s="3"/>
    </row>
    <row r="11" spans="1:25" x14ac:dyDescent="0.2">
      <c r="A11" s="13">
        <f t="shared" si="16"/>
        <v>10</v>
      </c>
      <c r="B11" s="1">
        <f t="shared" si="7"/>
        <v>738243.21972330159</v>
      </c>
      <c r="C11" s="5">
        <v>0.9</v>
      </c>
      <c r="D11" s="15">
        <f t="shared" si="8"/>
        <v>1.3699999999999999E-3</v>
      </c>
      <c r="E11" s="19">
        <f t="shared" si="9"/>
        <v>0.85000000000000009</v>
      </c>
      <c r="F11" s="25">
        <f t="shared" si="10"/>
        <v>0.89883550000000001</v>
      </c>
      <c r="G11" s="25">
        <f t="shared" si="17"/>
        <v>0.34602199271949352</v>
      </c>
      <c r="I11">
        <v>9</v>
      </c>
      <c r="J11" s="2">
        <v>1.4999999999999999E-4</v>
      </c>
      <c r="K11" s="1">
        <f t="shared" si="11"/>
        <v>99651.497876351714</v>
      </c>
      <c r="L11" s="1">
        <f t="shared" si="0"/>
        <v>14.947724681452756</v>
      </c>
      <c r="M11" s="2">
        <f t="shared" si="1"/>
        <v>0.87459224019801718</v>
      </c>
      <c r="N11" s="2">
        <f t="shared" si="2"/>
        <v>0.86810568164085267</v>
      </c>
      <c r="O11" s="1">
        <f t="shared" si="3"/>
        <v>87154.426766766395</v>
      </c>
      <c r="P11" s="1">
        <f t="shared" si="4"/>
        <v>3766912.3986507687</v>
      </c>
      <c r="Q11" s="1">
        <f t="shared" si="5"/>
        <v>12.976204723572343</v>
      </c>
      <c r="R11" s="1">
        <f t="shared" si="6"/>
        <v>31721.034951401733</v>
      </c>
      <c r="S11" s="1"/>
      <c r="T11" s="1">
        <f t="shared" si="12"/>
        <v>9</v>
      </c>
      <c r="U11" s="3">
        <f t="shared" si="13"/>
        <v>0.19070799819042922</v>
      </c>
      <c r="V11" s="3">
        <f t="shared" si="14"/>
        <v>0.55531291368907709</v>
      </c>
      <c r="W11" s="3">
        <f t="shared" si="15"/>
        <v>17.73161342753815</v>
      </c>
      <c r="X11" s="3"/>
      <c r="Y11" s="3"/>
    </row>
    <row r="12" spans="1:25" x14ac:dyDescent="0.2">
      <c r="A12" s="13">
        <f t="shared" si="16"/>
        <v>11</v>
      </c>
      <c r="B12" s="1">
        <f t="shared" si="7"/>
        <v>734737.71279179165</v>
      </c>
      <c r="C12" s="5">
        <v>0.9</v>
      </c>
      <c r="D12" s="15">
        <f t="shared" si="8"/>
        <v>1.48E-3</v>
      </c>
      <c r="E12" s="5">
        <v>0.9</v>
      </c>
      <c r="F12" s="25">
        <f t="shared" si="10"/>
        <v>0.89866800000000002</v>
      </c>
      <c r="G12" s="25">
        <f t="shared" si="17"/>
        <v>0.31095889215324179</v>
      </c>
      <c r="I12">
        <v>10</v>
      </c>
      <c r="J12" s="2">
        <v>1.3999999999999999E-4</v>
      </c>
      <c r="K12" s="1">
        <f t="shared" si="11"/>
        <v>99636.550151670264</v>
      </c>
      <c r="L12" s="1">
        <f t="shared" si="0"/>
        <v>13.949117021233835</v>
      </c>
      <c r="M12" s="2">
        <f t="shared" si="1"/>
        <v>0.8616672317221844</v>
      </c>
      <c r="N12" s="2">
        <f t="shared" si="2"/>
        <v>0.85527653363630818</v>
      </c>
      <c r="O12" s="1">
        <f t="shared" si="3"/>
        <v>85853.550347538316</v>
      </c>
      <c r="P12" s="1">
        <f t="shared" si="4"/>
        <v>3679757.9718840024</v>
      </c>
      <c r="Q12" s="1">
        <f t="shared" si="5"/>
        <v>11.9303524532081</v>
      </c>
      <c r="R12" s="1">
        <f t="shared" si="6"/>
        <v>31708.058746678162</v>
      </c>
      <c r="S12" s="1"/>
      <c r="T12" s="1">
        <f t="shared" si="12"/>
        <v>10</v>
      </c>
      <c r="U12" s="3">
        <f t="shared" si="13"/>
        <v>0.21335153119061029</v>
      </c>
      <c r="V12" s="3">
        <f t="shared" si="14"/>
        <v>0.56303372684513786</v>
      </c>
      <c r="W12" s="3">
        <f t="shared" si="15"/>
        <v>17.005885692349743</v>
      </c>
      <c r="X12" s="3"/>
      <c r="Y12" s="3"/>
    </row>
    <row r="13" spans="1:25" x14ac:dyDescent="0.2">
      <c r="A13" s="13">
        <f t="shared" si="16"/>
        <v>12</v>
      </c>
      <c r="B13" s="1">
        <f t="shared" si="7"/>
        <v>725053.24906870606</v>
      </c>
      <c r="C13" s="5">
        <v>0.9</v>
      </c>
      <c r="D13" s="15">
        <f t="shared" si="8"/>
        <v>1.6100000000000001E-3</v>
      </c>
      <c r="E13" s="5">
        <v>0.9</v>
      </c>
      <c r="F13" s="25">
        <f t="shared" si="10"/>
        <v>0.89855099999999999</v>
      </c>
      <c r="G13" s="25">
        <f t="shared" si="17"/>
        <v>0.27941242350318757</v>
      </c>
      <c r="I13">
        <v>11</v>
      </c>
      <c r="J13" s="2">
        <v>1.2999999999999999E-4</v>
      </c>
      <c r="K13" s="1">
        <f t="shared" si="11"/>
        <v>99622.601034649037</v>
      </c>
      <c r="L13" s="1">
        <f t="shared" si="0"/>
        <v>12.950938134504373</v>
      </c>
      <c r="M13" s="2">
        <f t="shared" si="1"/>
        <v>0.84893323322382719</v>
      </c>
      <c r="N13" s="2">
        <f t="shared" si="2"/>
        <v>0.84263697895202794</v>
      </c>
      <c r="O13" s="1">
        <f t="shared" si="3"/>
        <v>84572.936798512004</v>
      </c>
      <c r="P13" s="1">
        <f t="shared" si="4"/>
        <v>3593904.4215364642</v>
      </c>
      <c r="Q13" s="1">
        <f t="shared" si="5"/>
        <v>10.912939384253377</v>
      </c>
      <c r="R13" s="1">
        <f t="shared" si="6"/>
        <v>31696.128394224954</v>
      </c>
      <c r="S13" s="1"/>
      <c r="T13" s="1">
        <f t="shared" si="12"/>
        <v>11</v>
      </c>
      <c r="U13" s="3">
        <f t="shared" si="13"/>
        <v>0.23628129998279962</v>
      </c>
      <c r="V13" s="3">
        <f t="shared" si="14"/>
        <v>0.57083300691375605</v>
      </c>
      <c r="W13" s="3">
        <f t="shared" si="15"/>
        <v>16.270053657147564</v>
      </c>
      <c r="X13" s="3"/>
      <c r="Y13" s="3"/>
    </row>
    <row r="14" spans="1:25" x14ac:dyDescent="0.2">
      <c r="A14" s="13">
        <f t="shared" si="16"/>
        <v>13</v>
      </c>
      <c r="B14" s="1">
        <f t="shared" si="7"/>
        <v>710361.37318704033</v>
      </c>
      <c r="C14" s="5">
        <v>0.9</v>
      </c>
      <c r="D14" s="15">
        <f t="shared" si="8"/>
        <v>1.7600000000000001E-3</v>
      </c>
      <c r="E14" s="5">
        <v>0.9</v>
      </c>
      <c r="F14" s="25">
        <f t="shared" si="10"/>
        <v>0.89841599999999999</v>
      </c>
      <c r="G14" s="25">
        <f t="shared" si="17"/>
        <v>0.25102859187403975</v>
      </c>
      <c r="I14">
        <v>12</v>
      </c>
      <c r="J14" s="2">
        <v>1.3999999999999999E-4</v>
      </c>
      <c r="K14" s="1">
        <f t="shared" si="11"/>
        <v>99609.650096514539</v>
      </c>
      <c r="L14" s="1">
        <f t="shared" si="0"/>
        <v>13.945351013512035</v>
      </c>
      <c r="M14" s="2">
        <f t="shared" si="1"/>
        <v>0.83638742189539628</v>
      </c>
      <c r="N14" s="2">
        <f t="shared" si="2"/>
        <v>0.83018421571628376</v>
      </c>
      <c r="O14" s="1">
        <f t="shared" si="3"/>
        <v>83312.258440126301</v>
      </c>
      <c r="P14" s="1">
        <f t="shared" si="4"/>
        <v>3509331.4847379522</v>
      </c>
      <c r="Q14" s="1">
        <f t="shared" si="5"/>
        <v>11.577210294040771</v>
      </c>
      <c r="R14" s="1">
        <f t="shared" si="6"/>
        <v>31685.215454840702</v>
      </c>
      <c r="S14" s="1"/>
      <c r="T14" s="1">
        <f t="shared" si="12"/>
        <v>12</v>
      </c>
      <c r="U14" s="3">
        <f t="shared" si="13"/>
        <v>0.25949212994118515</v>
      </c>
      <c r="V14" s="3">
        <f t="shared" si="14"/>
        <v>0.57870518731382903</v>
      </c>
      <c r="W14" s="3">
        <f t="shared" si="15"/>
        <v>15.524098260203704</v>
      </c>
      <c r="X14" s="3"/>
      <c r="Y14" s="3"/>
    </row>
    <row r="15" spans="1:25" x14ac:dyDescent="0.2">
      <c r="A15" s="13">
        <f t="shared" si="16"/>
        <v>14</v>
      </c>
      <c r="B15" s="1">
        <f t="shared" si="7"/>
        <v>691697.56739830889</v>
      </c>
      <c r="C15" s="5">
        <v>0.9</v>
      </c>
      <c r="D15" s="15">
        <f t="shared" si="8"/>
        <v>1.92E-3</v>
      </c>
      <c r="E15" s="5">
        <v>0.9</v>
      </c>
      <c r="F15" s="25">
        <f t="shared" si="10"/>
        <v>0.89827200000000007</v>
      </c>
      <c r="G15" s="25">
        <f t="shared" si="17"/>
        <v>0.22549195527987745</v>
      </c>
      <c r="I15">
        <v>13</v>
      </c>
      <c r="J15" s="2">
        <v>1.8000000000000001E-4</v>
      </c>
      <c r="K15" s="1">
        <f t="shared" si="11"/>
        <v>99595.704745501032</v>
      </c>
      <c r="L15" s="1">
        <f t="shared" si="0"/>
        <v>17.927226854190188</v>
      </c>
      <c r="M15" s="2">
        <f t="shared" si="1"/>
        <v>0.82402701664571065</v>
      </c>
      <c r="N15" s="2">
        <f t="shared" si="2"/>
        <v>0.81791548346431908</v>
      </c>
      <c r="O15" s="1">
        <f t="shared" si="3"/>
        <v>82069.551452162268</v>
      </c>
      <c r="P15" s="1">
        <f t="shared" si="4"/>
        <v>3426019.226297826</v>
      </c>
      <c r="Q15" s="1">
        <f t="shared" si="5"/>
        <v>14.662956419619492</v>
      </c>
      <c r="R15" s="1">
        <f t="shared" si="6"/>
        <v>31673.638244546662</v>
      </c>
      <c r="S15" s="1"/>
      <c r="T15" s="1">
        <f t="shared" si="12"/>
        <v>13</v>
      </c>
      <c r="U15" s="3">
        <f t="shared" si="13"/>
        <v>0.28298026447261554</v>
      </c>
      <c r="V15" s="3">
        <f t="shared" si="14"/>
        <v>0.58664510964871219</v>
      </c>
      <c r="W15" s="3">
        <f t="shared" si="15"/>
        <v>14.76795132844482</v>
      </c>
      <c r="X15" s="3"/>
      <c r="Y15" s="3"/>
    </row>
    <row r="16" spans="1:25" x14ac:dyDescent="0.2">
      <c r="A16" s="13">
        <f t="shared" si="16"/>
        <v>15</v>
      </c>
      <c r="B16" s="1">
        <f t="shared" si="7"/>
        <v>669907.53501865489</v>
      </c>
      <c r="C16" s="5">
        <v>0.9</v>
      </c>
      <c r="D16" s="15">
        <f t="shared" si="8"/>
        <v>2.1099999999999999E-3</v>
      </c>
      <c r="E16" s="5">
        <v>0.9</v>
      </c>
      <c r="F16" s="25">
        <f t="shared" si="10"/>
        <v>0.89810100000000004</v>
      </c>
      <c r="G16" s="25">
        <f t="shared" si="17"/>
        <v>0.20251455052881323</v>
      </c>
      <c r="I16">
        <v>14</v>
      </c>
      <c r="J16" s="2">
        <v>2.5000000000000001E-4</v>
      </c>
      <c r="K16" s="1">
        <f t="shared" si="11"/>
        <v>99577.777518646835</v>
      </c>
      <c r="L16" s="1">
        <f t="shared" si="0"/>
        <v>24.89444437966171</v>
      </c>
      <c r="M16" s="2">
        <f t="shared" si="1"/>
        <v>0.81184927748345892</v>
      </c>
      <c r="N16" s="2">
        <f t="shared" si="2"/>
        <v>0.80582806252642281</v>
      </c>
      <c r="O16" s="1">
        <f t="shared" si="3"/>
        <v>80842.146731922054</v>
      </c>
      <c r="P16" s="1">
        <f t="shared" si="4"/>
        <v>3343949.6748456638</v>
      </c>
      <c r="Q16" s="1">
        <f t="shared" si="5"/>
        <v>20.06064188213459</v>
      </c>
      <c r="R16" s="1">
        <f t="shared" si="6"/>
        <v>31658.975288127043</v>
      </c>
      <c r="S16" s="1"/>
      <c r="T16" s="1">
        <f t="shared" si="12"/>
        <v>14</v>
      </c>
      <c r="U16" s="3">
        <f t="shared" si="13"/>
        <v>0.30675044106996346</v>
      </c>
      <c r="V16" s="3">
        <f t="shared" si="14"/>
        <v>0.59465217206256049</v>
      </c>
      <c r="W16" s="3">
        <f t="shared" si="15"/>
        <v>14.001353196508788</v>
      </c>
      <c r="X16" s="3"/>
      <c r="Y16" s="3"/>
    </row>
    <row r="17" spans="1:25" x14ac:dyDescent="0.2">
      <c r="A17" s="13">
        <f t="shared" si="16"/>
        <v>16</v>
      </c>
      <c r="B17" s="1">
        <f t="shared" si="7"/>
        <v>645758.66836667387</v>
      </c>
      <c r="C17" s="5">
        <v>0.9</v>
      </c>
      <c r="D17" s="15">
        <f t="shared" si="8"/>
        <v>2.31E-3</v>
      </c>
      <c r="E17" s="5">
        <v>0.9</v>
      </c>
      <c r="F17" s="25">
        <f t="shared" si="10"/>
        <v>0.89792099999999997</v>
      </c>
      <c r="G17" s="25">
        <f t="shared" si="17"/>
        <v>0.1818420677253825</v>
      </c>
      <c r="I17">
        <v>15</v>
      </c>
      <c r="J17" s="2">
        <v>3.6000000000000002E-4</v>
      </c>
      <c r="K17" s="1">
        <f t="shared" si="11"/>
        <v>99552.883074267171</v>
      </c>
      <c r="L17" s="1">
        <f t="shared" si="0"/>
        <v>35.839037906736181</v>
      </c>
      <c r="M17" s="2">
        <f t="shared" si="1"/>
        <v>0.79985150490981194</v>
      </c>
      <c r="N17" s="2">
        <f t="shared" si="2"/>
        <v>0.7939192734250472</v>
      </c>
      <c r="O17" s="1">
        <f t="shared" si="3"/>
        <v>79627.523345063135</v>
      </c>
      <c r="P17" s="1">
        <f t="shared" si="4"/>
        <v>3263107.5281137419</v>
      </c>
      <c r="Q17" s="1">
        <f t="shared" si="5"/>
        <v>28.453302935168715</v>
      </c>
      <c r="R17" s="1">
        <f t="shared" si="6"/>
        <v>31638.91464624491</v>
      </c>
      <c r="S17" s="1"/>
      <c r="T17" s="1">
        <f t="shared" si="12"/>
        <v>15</v>
      </c>
      <c r="U17" s="3">
        <f t="shared" si="13"/>
        <v>0.33079476673126368</v>
      </c>
      <c r="V17" s="3">
        <f t="shared" si="14"/>
        <v>0.60271792336459928</v>
      </c>
      <c r="W17" s="3">
        <f t="shared" si="15"/>
        <v>13.224276718332103</v>
      </c>
      <c r="X17" s="3"/>
      <c r="Y17" s="3"/>
    </row>
    <row r="18" spans="1:25" x14ac:dyDescent="0.2">
      <c r="A18" s="13">
        <f t="shared" si="16"/>
        <v>17</v>
      </c>
      <c r="B18" s="1">
        <f t="shared" si="7"/>
        <v>619869.37317410845</v>
      </c>
      <c r="C18" s="5">
        <v>0.9</v>
      </c>
      <c r="D18" s="15">
        <f t="shared" si="8"/>
        <v>2.5400000000000002E-3</v>
      </c>
      <c r="E18" s="5">
        <v>0.9</v>
      </c>
      <c r="F18" s="25">
        <f t="shared" si="10"/>
        <v>0.89771400000000001</v>
      </c>
      <c r="G18" s="25">
        <f t="shared" si="17"/>
        <v>0.16324216998602403</v>
      </c>
      <c r="I18">
        <v>16</v>
      </c>
      <c r="J18" s="2">
        <v>4.8999999999999998E-4</v>
      </c>
      <c r="K18" s="1">
        <f t="shared" si="11"/>
        <v>99517.044036360428</v>
      </c>
      <c r="L18" s="1">
        <f t="shared" si="0"/>
        <v>48.763351577816607</v>
      </c>
      <c r="M18" s="2">
        <f t="shared" si="1"/>
        <v>0.78803103932001173</v>
      </c>
      <c r="N18" s="2">
        <f t="shared" si="2"/>
        <v>0.78218647628083482</v>
      </c>
      <c r="O18" s="1">
        <f t="shared" si="3"/>
        <v>78422.519642028477</v>
      </c>
      <c r="P18" s="1">
        <f t="shared" si="4"/>
        <v>3183480.0047686789</v>
      </c>
      <c r="Q18" s="1">
        <f t="shared" si="5"/>
        <v>38.142034142295856</v>
      </c>
      <c r="R18" s="1">
        <f t="shared" si="6"/>
        <v>31610.46134330974</v>
      </c>
      <c r="S18" s="1"/>
      <c r="T18" s="1">
        <f t="shared" si="12"/>
        <v>16</v>
      </c>
      <c r="U18" s="3">
        <f t="shared" si="13"/>
        <v>0.35512061452243121</v>
      </c>
      <c r="V18" s="3">
        <f t="shared" si="14"/>
        <v>0.61084247782484857</v>
      </c>
      <c r="W18" s="3">
        <f t="shared" si="15"/>
        <v>12.436368881222707</v>
      </c>
      <c r="X18" s="3"/>
      <c r="Y18" s="3"/>
    </row>
    <row r="19" spans="1:25" x14ac:dyDescent="0.2">
      <c r="A19" s="13">
        <f t="shared" si="16"/>
        <v>18</v>
      </c>
      <c r="B19" s="1">
        <f t="shared" si="7"/>
        <v>592813.67411564931</v>
      </c>
      <c r="C19" s="5">
        <v>0.9</v>
      </c>
      <c r="D19" s="15">
        <f t="shared" si="8"/>
        <v>2.7699999999999999E-3</v>
      </c>
      <c r="E19" s="5">
        <v>0.9</v>
      </c>
      <c r="F19" s="25">
        <f t="shared" si="10"/>
        <v>0.89750700000000005</v>
      </c>
      <c r="G19" s="25">
        <f t="shared" si="17"/>
        <v>0.14651099025764647</v>
      </c>
      <c r="I19">
        <v>17</v>
      </c>
      <c r="J19" s="2">
        <v>6.2E-4</v>
      </c>
      <c r="K19" s="1">
        <f t="shared" si="11"/>
        <v>99468.280684782614</v>
      </c>
      <c r="L19" s="1">
        <f t="shared" si="0"/>
        <v>61.670334024565221</v>
      </c>
      <c r="M19" s="2">
        <f t="shared" si="1"/>
        <v>0.77638526041380473</v>
      </c>
      <c r="N19" s="2">
        <f t="shared" si="2"/>
        <v>0.77062707022742349</v>
      </c>
      <c r="O19" s="1">
        <f t="shared" si="3"/>
        <v>77225.707002368377</v>
      </c>
      <c r="P19" s="1">
        <f t="shared" si="4"/>
        <v>3105057.4851266504</v>
      </c>
      <c r="Q19" s="1">
        <f t="shared" si="5"/>
        <v>47.524828829297284</v>
      </c>
      <c r="R19" s="1">
        <f t="shared" si="6"/>
        <v>31572.319309167444</v>
      </c>
      <c r="S19" s="1"/>
      <c r="T19" s="1">
        <f t="shared" si="12"/>
        <v>17</v>
      </c>
      <c r="U19" s="3">
        <f t="shared" si="13"/>
        <v>0.3797238012868725</v>
      </c>
      <c r="V19" s="3">
        <f t="shared" si="14"/>
        <v>0.61901844274347906</v>
      </c>
      <c r="W19" s="3">
        <f t="shared" si="15"/>
        <v>11.637473597378385</v>
      </c>
      <c r="X19" s="3"/>
      <c r="Y19" s="3"/>
    </row>
    <row r="20" spans="1:25" x14ac:dyDescent="0.2">
      <c r="A20" s="13">
        <f t="shared" si="16"/>
        <v>19</v>
      </c>
      <c r="B20" s="1">
        <f t="shared" si="7"/>
        <v>565017.0893599313</v>
      </c>
      <c r="C20" s="5">
        <v>0.9</v>
      </c>
      <c r="D20" s="15">
        <f t="shared" si="8"/>
        <v>3.0400000000000002E-3</v>
      </c>
      <c r="E20" s="5">
        <v>0.9</v>
      </c>
      <c r="F20" s="25">
        <f t="shared" si="10"/>
        <v>0.89726400000000006</v>
      </c>
      <c r="G20" s="25">
        <f t="shared" si="17"/>
        <v>0.1314590371625369</v>
      </c>
      <c r="I20">
        <v>18</v>
      </c>
      <c r="J20" s="2">
        <v>7.2999999999999996E-4</v>
      </c>
      <c r="K20" s="1">
        <f t="shared" si="11"/>
        <v>99406.610350758056</v>
      </c>
      <c r="L20" s="1">
        <f t="shared" si="0"/>
        <v>72.566825556053374</v>
      </c>
      <c r="M20" s="2">
        <f t="shared" si="1"/>
        <v>0.76491158661458603</v>
      </c>
      <c r="N20" s="2">
        <f t="shared" si="2"/>
        <v>0.75923849283490019</v>
      </c>
      <c r="O20" s="1">
        <f t="shared" si="3"/>
        <v>76037.268043376273</v>
      </c>
      <c r="P20" s="1">
        <f t="shared" si="4"/>
        <v>3027831.7781242821</v>
      </c>
      <c r="Q20" s="1">
        <f t="shared" si="5"/>
        <v>55.095527264991084</v>
      </c>
      <c r="R20" s="1">
        <f t="shared" si="6"/>
        <v>31524.794480338147</v>
      </c>
      <c r="S20" s="1"/>
      <c r="T20" s="1">
        <f t="shared" si="12"/>
        <v>18</v>
      </c>
      <c r="U20" s="3">
        <f t="shared" si="13"/>
        <v>0.40462061792986215</v>
      </c>
      <c r="V20" s="3">
        <f t="shared" si="14"/>
        <v>0.62725050561255202</v>
      </c>
      <c r="W20" s="3">
        <f t="shared" si="15"/>
        <v>10.8270265649239</v>
      </c>
      <c r="X20" s="3"/>
      <c r="Y20" s="3"/>
    </row>
    <row r="21" spans="1:25" x14ac:dyDescent="0.2">
      <c r="A21" s="13">
        <f t="shared" si="16"/>
        <v>20</v>
      </c>
      <c r="B21" s="1">
        <f t="shared" si="7"/>
        <v>536866.81136114057</v>
      </c>
      <c r="C21" s="5">
        <v>0.9</v>
      </c>
      <c r="D21" s="15">
        <f t="shared" si="8"/>
        <v>3.3300000000000001E-3</v>
      </c>
      <c r="E21" s="5">
        <v>0.9</v>
      </c>
      <c r="F21" s="25">
        <f t="shared" si="10"/>
        <v>0.89700299999999999</v>
      </c>
      <c r="G21" s="25">
        <f t="shared" si="17"/>
        <v>0.11791915071190709</v>
      </c>
      <c r="I21">
        <v>19</v>
      </c>
      <c r="J21" s="2">
        <v>8.0000000000000004E-4</v>
      </c>
      <c r="K21" s="1">
        <f t="shared" si="11"/>
        <v>99334.043525201996</v>
      </c>
      <c r="L21" s="1">
        <f t="shared" si="0"/>
        <v>79.467234820161607</v>
      </c>
      <c r="M21" s="2">
        <f t="shared" si="1"/>
        <v>0.75360747449712928</v>
      </c>
      <c r="N21" s="2">
        <f t="shared" si="2"/>
        <v>0.74801821954177361</v>
      </c>
      <c r="O21" s="1">
        <f t="shared" si="3"/>
        <v>74858.877672615388</v>
      </c>
      <c r="P21" s="1">
        <f t="shared" si="4"/>
        <v>2951794.5100809061</v>
      </c>
      <c r="Q21" s="1">
        <f t="shared" si="5"/>
        <v>59.442939502085324</v>
      </c>
      <c r="R21" s="1">
        <f t="shared" si="6"/>
        <v>31469.698953073155</v>
      </c>
      <c r="S21" s="1"/>
      <c r="T21" s="1">
        <f t="shared" si="12"/>
        <v>19</v>
      </c>
      <c r="U21" s="3">
        <f t="shared" si="13"/>
        <v>0.42980467646460863</v>
      </c>
      <c r="V21" s="3">
        <f t="shared" si="14"/>
        <v>0.63552855486823912</v>
      </c>
      <c r="W21" s="3">
        <f t="shared" si="15"/>
        <v>10.004846697357724</v>
      </c>
      <c r="X21" s="3"/>
      <c r="Y21" s="3"/>
    </row>
    <row r="22" spans="1:25" x14ac:dyDescent="0.2">
      <c r="A22" s="13">
        <f t="shared" si="16"/>
        <v>21</v>
      </c>
      <c r="B22" s="1">
        <f t="shared" si="7"/>
        <v>508674.90872934321</v>
      </c>
      <c r="C22" s="5">
        <v>0.9</v>
      </c>
      <c r="D22" s="15">
        <f t="shared" si="8"/>
        <v>3.65E-3</v>
      </c>
      <c r="E22" s="5">
        <v>0.9</v>
      </c>
      <c r="F22" s="25">
        <f t="shared" si="10"/>
        <v>0.89671500000000004</v>
      </c>
      <c r="G22" s="25">
        <f t="shared" si="17"/>
        <v>0.10573987123062777</v>
      </c>
      <c r="I22">
        <v>20</v>
      </c>
      <c r="J22" s="2">
        <v>8.4000000000000003E-4</v>
      </c>
      <c r="K22" s="1">
        <f t="shared" si="11"/>
        <v>99254.576290381839</v>
      </c>
      <c r="L22" s="1">
        <f t="shared" si="0"/>
        <v>83.373844083920744</v>
      </c>
      <c r="M22" s="2">
        <f t="shared" si="1"/>
        <v>0.74247041822377269</v>
      </c>
      <c r="N22" s="2">
        <f t="shared" si="2"/>
        <v>0.73696376309534362</v>
      </c>
      <c r="O22" s="1">
        <f t="shared" si="3"/>
        <v>73693.586768943162</v>
      </c>
      <c r="P22" s="1">
        <f t="shared" si="4"/>
        <v>2876935.6324082906</v>
      </c>
      <c r="Q22" s="1">
        <f t="shared" si="5"/>
        <v>61.443501879810682</v>
      </c>
      <c r="R22" s="1">
        <f t="shared" si="6"/>
        <v>31410.25601357107</v>
      </c>
      <c r="S22" s="1"/>
      <c r="T22" s="1">
        <f t="shared" si="12"/>
        <v>20</v>
      </c>
      <c r="U22" s="3">
        <f t="shared" si="13"/>
        <v>0.45528381787007693</v>
      </c>
      <c r="V22" s="3">
        <f t="shared" si="14"/>
        <v>0.64385062372862401</v>
      </c>
      <c r="W22" s="3">
        <f t="shared" si="15"/>
        <v>9.1704570196936697</v>
      </c>
      <c r="X22" s="3"/>
      <c r="Y22" s="3"/>
    </row>
    <row r="23" spans="1:25" x14ac:dyDescent="0.2">
      <c r="A23" s="13">
        <f t="shared" si="16"/>
        <v>22</v>
      </c>
      <c r="B23" s="1">
        <f t="shared" si="7"/>
        <v>480691.79927592375</v>
      </c>
      <c r="C23" s="5">
        <v>0.9</v>
      </c>
      <c r="D23" s="15">
        <f t="shared" si="8"/>
        <v>4.0099999999999997E-3</v>
      </c>
      <c r="E23" s="5">
        <v>0.9</v>
      </c>
      <c r="F23" s="25">
        <f t="shared" si="10"/>
        <v>0.89639100000000005</v>
      </c>
      <c r="G23" s="25">
        <f t="shared" si="17"/>
        <v>9.4784268912293662E-2</v>
      </c>
      <c r="I23">
        <v>21</v>
      </c>
      <c r="J23" s="2">
        <v>8.5999999999999998E-4</v>
      </c>
      <c r="K23" s="1">
        <f t="shared" si="11"/>
        <v>99171.202446297917</v>
      </c>
      <c r="L23" s="1">
        <f t="shared" si="0"/>
        <v>85.287234103816203</v>
      </c>
      <c r="M23" s="2">
        <f t="shared" si="1"/>
        <v>0.73149794898893861</v>
      </c>
      <c r="N23" s="2">
        <f t="shared" si="2"/>
        <v>0.72607267300033862</v>
      </c>
      <c r="O23" s="1">
        <f t="shared" si="3"/>
        <v>72543.531188233741</v>
      </c>
      <c r="P23" s="1">
        <f t="shared" si="4"/>
        <v>2803242.0456393473</v>
      </c>
      <c r="Q23" s="1">
        <f t="shared" si="5"/>
        <v>61.924730038563467</v>
      </c>
      <c r="R23" s="1">
        <f t="shared" si="6"/>
        <v>31348.81251169126</v>
      </c>
      <c r="S23" s="1"/>
      <c r="T23" s="1">
        <f t="shared" si="12"/>
        <v>21</v>
      </c>
      <c r="U23" s="3">
        <f t="shared" si="13"/>
        <v>0.48106253848170422</v>
      </c>
      <c r="V23" s="3">
        <f t="shared" si="14"/>
        <v>0.65221168261958595</v>
      </c>
      <c r="W23" s="3">
        <f t="shared" si="15"/>
        <v>8.3233942640528653</v>
      </c>
      <c r="X23" s="3"/>
      <c r="Y23" s="3"/>
    </row>
    <row r="24" spans="1:25" x14ac:dyDescent="0.2">
      <c r="A24" s="13">
        <f t="shared" si="16"/>
        <v>23</v>
      </c>
      <c r="B24" s="1">
        <f t="shared" si="7"/>
        <v>453134.51675477799</v>
      </c>
      <c r="C24" s="5">
        <v>0.9</v>
      </c>
      <c r="D24" s="15">
        <f t="shared" si="8"/>
        <v>4.4000000000000003E-3</v>
      </c>
      <c r="E24" s="5">
        <v>0.9</v>
      </c>
      <c r="F24" s="25">
        <f t="shared" si="10"/>
        <v>0.89604000000000006</v>
      </c>
      <c r="G24" s="25">
        <f t="shared" si="17"/>
        <v>8.4930496316171625E-2</v>
      </c>
      <c r="I24">
        <v>22</v>
      </c>
      <c r="J24" s="2">
        <v>8.4999999999999995E-4</v>
      </c>
      <c r="K24" s="1">
        <f t="shared" si="11"/>
        <v>99085.915212194101</v>
      </c>
      <c r="L24" s="1">
        <f t="shared" si="0"/>
        <v>84.223027930364978</v>
      </c>
      <c r="M24" s="2">
        <f t="shared" si="1"/>
        <v>0.72068763447186091</v>
      </c>
      <c r="N24" s="2">
        <f t="shared" si="2"/>
        <v>0.71534253497570321</v>
      </c>
      <c r="O24" s="1">
        <f t="shared" si="3"/>
        <v>71409.993843755539</v>
      </c>
      <c r="P24" s="1">
        <f t="shared" si="4"/>
        <v>2730698.5144511135</v>
      </c>
      <c r="Q24" s="1">
        <f t="shared" si="5"/>
        <v>60.248314303036736</v>
      </c>
      <c r="R24" s="1">
        <f t="shared" si="6"/>
        <v>31286.887781652695</v>
      </c>
      <c r="S24" s="1"/>
      <c r="T24" s="1">
        <f t="shared" si="12"/>
        <v>22</v>
      </c>
      <c r="U24" s="3">
        <f t="shared" si="13"/>
        <v>0.50714301517767713</v>
      </c>
      <c r="V24" s="3">
        <f t="shared" si="14"/>
        <v>0.66060391650731209</v>
      </c>
      <c r="W24" s="3">
        <f t="shared" si="15"/>
        <v>7.4631724997376052</v>
      </c>
      <c r="X24" s="3"/>
      <c r="Y24" s="3"/>
    </row>
    <row r="25" spans="1:25" x14ac:dyDescent="0.2">
      <c r="A25" s="13">
        <f t="shared" si="16"/>
        <v>24</v>
      </c>
      <c r="B25" s="1">
        <f t="shared" si="7"/>
        <v>426195.11965512711</v>
      </c>
      <c r="C25" s="5">
        <v>0.9</v>
      </c>
      <c r="D25" s="15">
        <f t="shared" si="8"/>
        <v>4.7999999999999996E-3</v>
      </c>
      <c r="E25" s="5">
        <v>0.9</v>
      </c>
      <c r="F25" s="25">
        <f t="shared" si="10"/>
        <v>0.89568000000000003</v>
      </c>
      <c r="G25" s="25">
        <f t="shared" si="17"/>
        <v>7.6070546940468609E-2</v>
      </c>
      <c r="I25">
        <v>23</v>
      </c>
      <c r="J25" s="2">
        <v>8.4000000000000003E-4</v>
      </c>
      <c r="K25" s="1">
        <f t="shared" si="11"/>
        <v>99001.692184263738</v>
      </c>
      <c r="L25" s="1">
        <f t="shared" si="0"/>
        <v>83.161421434781545</v>
      </c>
      <c r="M25" s="2">
        <f t="shared" si="1"/>
        <v>0.71003707829740004</v>
      </c>
      <c r="N25" s="2">
        <f t="shared" si="2"/>
        <v>0.70477097041941206</v>
      </c>
      <c r="O25" s="1">
        <f t="shared" si="3"/>
        <v>70294.872265013168</v>
      </c>
      <c r="P25" s="1">
        <f t="shared" si="4"/>
        <v>2659288.5206073578</v>
      </c>
      <c r="Q25" s="1">
        <f t="shared" si="5"/>
        <v>58.609755686048686</v>
      </c>
      <c r="R25" s="1">
        <f t="shared" si="6"/>
        <v>31226.639467349658</v>
      </c>
      <c r="S25" s="1"/>
      <c r="T25" s="1">
        <f t="shared" si="12"/>
        <v>23</v>
      </c>
      <c r="U25" s="3">
        <f t="shared" si="13"/>
        <v>0.53353569849384785</v>
      </c>
      <c r="V25" s="3">
        <f t="shared" si="14"/>
        <v>0.66902380281780593</v>
      </c>
      <c r="W25" s="3">
        <f t="shared" si="15"/>
        <v>6.5891121808293178</v>
      </c>
      <c r="X25" s="3"/>
      <c r="Y25" s="3"/>
    </row>
    <row r="26" spans="1:25" x14ac:dyDescent="0.2">
      <c r="A26" s="13">
        <f t="shared" si="16"/>
        <v>25</v>
      </c>
      <c r="B26" s="1">
        <f t="shared" si="7"/>
        <v>400017.66219359927</v>
      </c>
      <c r="C26" s="5">
        <v>0.9</v>
      </c>
      <c r="D26" s="15">
        <f t="shared" si="8"/>
        <v>5.2199999999999998E-3</v>
      </c>
      <c r="E26" s="5">
        <v>0.9</v>
      </c>
      <c r="F26" s="25">
        <f t="shared" si="10"/>
        <v>0.89530200000000004</v>
      </c>
      <c r="G26" s="25">
        <f t="shared" si="17"/>
        <v>6.8106112816895423E-2</v>
      </c>
      <c r="I26">
        <v>24</v>
      </c>
      <c r="J26" s="2">
        <v>8.3000000000000001E-4</v>
      </c>
      <c r="K26" s="1">
        <f t="shared" si="11"/>
        <v>98918.530762828959</v>
      </c>
      <c r="L26" s="1">
        <f t="shared" si="0"/>
        <v>82.102380533148036</v>
      </c>
      <c r="M26" s="2">
        <f t="shared" si="1"/>
        <v>0.69954391950482764</v>
      </c>
      <c r="N26" s="2">
        <f t="shared" si="2"/>
        <v>0.6943556358811942</v>
      </c>
      <c r="O26" s="1">
        <f t="shared" si="3"/>
        <v>69197.856721488235</v>
      </c>
      <c r="P26" s="1">
        <f t="shared" si="4"/>
        <v>2588993.6483423444</v>
      </c>
      <c r="Q26" s="1">
        <f t="shared" si="5"/>
        <v>57.008250642453781</v>
      </c>
      <c r="R26" s="1">
        <f t="shared" si="6"/>
        <v>31168.02971166361</v>
      </c>
      <c r="S26" s="1"/>
      <c r="T26" s="1">
        <f t="shared" si="12"/>
        <v>24</v>
      </c>
      <c r="U26" s="3">
        <f t="shared" si="13"/>
        <v>0.56026298849758427</v>
      </c>
      <c r="V26" s="3">
        <f t="shared" si="14"/>
        <v>0.67747517469550489</v>
      </c>
      <c r="W26" s="3">
        <f t="shared" si="15"/>
        <v>5.7003103532372954</v>
      </c>
      <c r="X26" s="3"/>
      <c r="Y26" s="3"/>
    </row>
    <row r="27" spans="1:25" x14ac:dyDescent="0.2">
      <c r="A27" s="13">
        <f t="shared" si="16"/>
        <v>26</v>
      </c>
      <c r="B27" s="1">
        <f t="shared" si="7"/>
        <v>374707.60778462765</v>
      </c>
      <c r="C27" s="5">
        <v>0.9</v>
      </c>
      <c r="D27" s="15">
        <f t="shared" si="8"/>
        <v>5.6699999999999997E-3</v>
      </c>
      <c r="E27" s="5">
        <v>0.9</v>
      </c>
      <c r="F27" s="25">
        <f t="shared" si="10"/>
        <v>0.89489700000000005</v>
      </c>
      <c r="G27" s="25">
        <f t="shared" si="17"/>
        <v>6.0947956041501265E-2</v>
      </c>
      <c r="I27">
        <v>25</v>
      </c>
      <c r="J27" s="2">
        <v>8.1999999999999998E-4</v>
      </c>
      <c r="K27" s="1">
        <f t="shared" si="11"/>
        <v>98836.42838229581</v>
      </c>
      <c r="L27" s="1">
        <f t="shared" si="0"/>
        <v>81.045871273482561</v>
      </c>
      <c r="M27" s="2">
        <f t="shared" si="1"/>
        <v>0.68920583202446084</v>
      </c>
      <c r="N27" s="2">
        <f t="shared" si="2"/>
        <v>0.68409422254304864</v>
      </c>
      <c r="O27" s="1">
        <f t="shared" si="3"/>
        <v>68118.64285754622</v>
      </c>
      <c r="P27" s="1">
        <f t="shared" si="4"/>
        <v>2519795.7916208562</v>
      </c>
      <c r="Q27" s="1">
        <f t="shared" si="5"/>
        <v>55.443012299157054</v>
      </c>
      <c r="R27" s="1">
        <f t="shared" si="6"/>
        <v>31111.021461021155</v>
      </c>
      <c r="S27" s="1"/>
      <c r="T27" s="1">
        <f t="shared" si="12"/>
        <v>25</v>
      </c>
      <c r="U27" s="3">
        <f t="shared" si="13"/>
        <v>0.58734472670471505</v>
      </c>
      <c r="V27" s="3">
        <f t="shared" si="14"/>
        <v>0.68595900403864085</v>
      </c>
      <c r="W27" s="3">
        <f t="shared" si="15"/>
        <v>4.7958493421016257</v>
      </c>
      <c r="X27" s="3"/>
      <c r="Y27" s="3"/>
    </row>
    <row r="28" spans="1:25" x14ac:dyDescent="0.2">
      <c r="A28" s="13">
        <f t="shared" si="16"/>
        <v>27</v>
      </c>
      <c r="B28" s="1">
        <f t="shared" si="7"/>
        <v>350345.04882262147</v>
      </c>
      <c r="C28" s="5">
        <v>0.9</v>
      </c>
      <c r="D28" s="15">
        <f t="shared" si="8"/>
        <v>6.1500000000000001E-3</v>
      </c>
      <c r="E28" s="5">
        <v>0.9</v>
      </c>
      <c r="F28" s="25">
        <f t="shared" si="10"/>
        <v>0.89446500000000007</v>
      </c>
      <c r="G28" s="25">
        <f t="shared" si="17"/>
        <v>5.4515813500661432E-2</v>
      </c>
      <c r="I28">
        <v>26</v>
      </c>
      <c r="J28" s="2">
        <v>8.0999999999999996E-4</v>
      </c>
      <c r="K28" s="1">
        <f t="shared" si="11"/>
        <v>98755.382511022326</v>
      </c>
      <c r="L28" s="1">
        <f t="shared" si="0"/>
        <v>79.991859833928075</v>
      </c>
      <c r="M28" s="2">
        <f t="shared" si="1"/>
        <v>0.6790205241620304</v>
      </c>
      <c r="N28" s="2">
        <f t="shared" si="2"/>
        <v>0.67398445570743715</v>
      </c>
      <c r="O28" s="1">
        <f t="shared" si="3"/>
        <v>67056.931596456183</v>
      </c>
      <c r="P28" s="1">
        <f t="shared" si="4"/>
        <v>2451677.1487633102</v>
      </c>
      <c r="Q28" s="1">
        <f t="shared" si="5"/>
        <v>53.913270111195615</v>
      </c>
      <c r="R28" s="1">
        <f t="shared" si="6"/>
        <v>31055.578448721997</v>
      </c>
      <c r="S28" s="1"/>
      <c r="T28" s="1">
        <f t="shared" si="12"/>
        <v>26</v>
      </c>
      <c r="U28" s="3">
        <f t="shared" si="13"/>
        <v>0.61479930111106296</v>
      </c>
      <c r="V28" s="3">
        <f t="shared" si="14"/>
        <v>0.69447368819511746</v>
      </c>
      <c r="W28" s="3">
        <f t="shared" si="15"/>
        <v>3.8747569541632556</v>
      </c>
      <c r="X28" s="3"/>
      <c r="Y28" s="3"/>
    </row>
    <row r="29" spans="1:25" x14ac:dyDescent="0.2">
      <c r="A29" s="13">
        <f t="shared" si="16"/>
        <v>28</v>
      </c>
      <c r="B29" s="1">
        <f t="shared" si="7"/>
        <v>326988.23418637132</v>
      </c>
      <c r="C29" s="5">
        <v>0.9</v>
      </c>
      <c r="D29" s="15">
        <f t="shared" si="8"/>
        <v>6.6600000000000001E-3</v>
      </c>
      <c r="E29" s="5">
        <v>0.9</v>
      </c>
      <c r="F29" s="25">
        <f t="shared" si="10"/>
        <v>0.89400599999999997</v>
      </c>
      <c r="G29" s="25">
        <f t="shared" si="17"/>
        <v>4.8737464364472322E-2</v>
      </c>
      <c r="I29">
        <v>27</v>
      </c>
      <c r="J29" s="2">
        <v>8.0000000000000004E-4</v>
      </c>
      <c r="K29" s="1">
        <f t="shared" si="11"/>
        <v>98675.390651188398</v>
      </c>
      <c r="L29" s="1">
        <f t="shared" si="0"/>
        <v>78.940312520950727</v>
      </c>
      <c r="M29" s="2">
        <f t="shared" si="1"/>
        <v>0.66898573809067041</v>
      </c>
      <c r="N29" s="2">
        <f t="shared" si="2"/>
        <v>0.66402409429304154</v>
      </c>
      <c r="O29" s="1">
        <f t="shared" si="3"/>
        <v>66012.42904617051</v>
      </c>
      <c r="P29" s="1">
        <f t="shared" si="4"/>
        <v>2384620.2171668541</v>
      </c>
      <c r="Q29" s="1">
        <f t="shared" si="5"/>
        <v>52.418269524933955</v>
      </c>
      <c r="R29" s="1">
        <f t="shared" si="6"/>
        <v>31001.665178610801</v>
      </c>
      <c r="S29" s="1"/>
      <c r="T29" s="1">
        <f t="shared" si="12"/>
        <v>27</v>
      </c>
      <c r="U29" s="3">
        <f t="shared" si="13"/>
        <v>0.6426484836704689</v>
      </c>
      <c r="V29" s="3">
        <f t="shared" si="14"/>
        <v>0.70301840338236554</v>
      </c>
      <c r="W29" s="3">
        <f t="shared" si="15"/>
        <v>2.9359343044480593</v>
      </c>
      <c r="X29" s="3"/>
      <c r="Y29" s="3"/>
    </row>
    <row r="30" spans="1:25" x14ac:dyDescent="0.2">
      <c r="A30" s="13">
        <f t="shared" si="16"/>
        <v>29</v>
      </c>
      <c r="B30" s="1">
        <f t="shared" si="7"/>
        <v>304685.53865231451</v>
      </c>
      <c r="C30" s="5">
        <v>0.9</v>
      </c>
      <c r="D30" s="15">
        <f t="shared" si="8"/>
        <v>7.1799999999999998E-3</v>
      </c>
      <c r="E30" s="5">
        <v>0.9</v>
      </c>
      <c r="F30" s="25">
        <f t="shared" si="10"/>
        <v>0.89353800000000005</v>
      </c>
      <c r="G30" s="25">
        <f t="shared" si="17"/>
        <v>4.3548776433301871E-2</v>
      </c>
      <c r="I30">
        <v>28</v>
      </c>
      <c r="J30" s="2">
        <v>8.0999999999999996E-4</v>
      </c>
      <c r="K30" s="1">
        <f t="shared" si="11"/>
        <v>98596.450338667448</v>
      </c>
      <c r="L30" s="1">
        <f t="shared" si="0"/>
        <v>79.863124774320625</v>
      </c>
      <c r="M30" s="2">
        <f t="shared" si="1"/>
        <v>0.65909924935041431</v>
      </c>
      <c r="N30" s="2">
        <f t="shared" si="2"/>
        <v>0.65421093033797206</v>
      </c>
      <c r="O30" s="1">
        <f t="shared" si="3"/>
        <v>64984.846406831115</v>
      </c>
      <c r="P30" s="1">
        <f t="shared" si="4"/>
        <v>2318607.7881206837</v>
      </c>
      <c r="Q30" s="1">
        <f t="shared" si="5"/>
        <v>52.247329158305838</v>
      </c>
      <c r="R30" s="1">
        <f t="shared" si="6"/>
        <v>30949.246909085869</v>
      </c>
      <c r="S30" s="1"/>
      <c r="T30" s="1">
        <f t="shared" si="12"/>
        <v>28</v>
      </c>
      <c r="U30" s="3">
        <f t="shared" si="13"/>
        <v>0.67091761635579217</v>
      </c>
      <c r="V30" s="3">
        <f t="shared" si="14"/>
        <v>0.71159312557008758</v>
      </c>
      <c r="W30" s="3">
        <f t="shared" si="15"/>
        <v>1.9781477832512326</v>
      </c>
      <c r="X30" s="3"/>
      <c r="Y30" s="3"/>
    </row>
    <row r="31" spans="1:25" x14ac:dyDescent="0.2">
      <c r="A31" s="13">
        <f t="shared" si="16"/>
        <v>30</v>
      </c>
      <c r="B31" s="1">
        <f t="shared" si="7"/>
        <v>283454.06745404046</v>
      </c>
      <c r="C31" s="5">
        <v>0.9</v>
      </c>
      <c r="D31" s="15">
        <f t="shared" si="8"/>
        <v>7.7400000000000004E-3</v>
      </c>
      <c r="E31" s="5">
        <v>0.9</v>
      </c>
      <c r="F31" s="25">
        <f t="shared" si="10"/>
        <v>0.89303399999999999</v>
      </c>
      <c r="G31" s="25">
        <f t="shared" si="17"/>
        <v>3.8890538013337306E-2</v>
      </c>
      <c r="I31">
        <v>29</v>
      </c>
      <c r="J31" s="2">
        <v>8.3000000000000001E-4</v>
      </c>
      <c r="K31" s="1">
        <f t="shared" si="11"/>
        <v>98516.58721389313</v>
      </c>
      <c r="L31" s="1">
        <f t="shared" si="0"/>
        <v>81.768767387531298</v>
      </c>
      <c r="M31" s="2">
        <f t="shared" si="1"/>
        <v>0.64935886635508799</v>
      </c>
      <c r="N31" s="2">
        <f t="shared" si="2"/>
        <v>0.64454278851031743</v>
      </c>
      <c r="O31" s="1">
        <f t="shared" si="3"/>
        <v>63972.6193903858</v>
      </c>
      <c r="P31" s="1">
        <f t="shared" si="4"/>
        <v>2253622.9417138528</v>
      </c>
      <c r="Q31" s="1">
        <f t="shared" si="5"/>
        <v>52.70346934501093</v>
      </c>
      <c r="R31" s="1">
        <f t="shared" si="6"/>
        <v>30896.999579927564</v>
      </c>
      <c r="S31" s="1"/>
      <c r="T31" s="1">
        <f t="shared" si="12"/>
        <v>29</v>
      </c>
      <c r="U31" s="3">
        <f t="shared" si="13"/>
        <v>0.69964201891863165</v>
      </c>
      <c r="V31" s="3">
        <f t="shared" si="14"/>
        <v>0.72020444077542656</v>
      </c>
      <c r="W31" s="3">
        <f t="shared" si="15"/>
        <v>1.0000000000000007</v>
      </c>
      <c r="X31" s="3"/>
      <c r="Y31" s="3"/>
    </row>
    <row r="32" spans="1:25" x14ac:dyDescent="0.2">
      <c r="A32" s="13">
        <f t="shared" si="16"/>
        <v>31</v>
      </c>
      <c r="B32" s="1">
        <f t="shared" si="7"/>
        <v>255994.35489792668</v>
      </c>
      <c r="C32" s="5">
        <v>0.9</v>
      </c>
      <c r="D32" s="15">
        <f t="shared" si="8"/>
        <v>8.3400000000000002E-3</v>
      </c>
      <c r="E32" s="5">
        <v>0.9</v>
      </c>
      <c r="F32" s="25">
        <f t="shared" si="10"/>
        <v>0.89249400000000001</v>
      </c>
      <c r="G32" s="25">
        <f t="shared" si="17"/>
        <v>3.4709571833675464E-2</v>
      </c>
      <c r="I32" s="16">
        <v>30</v>
      </c>
      <c r="J32" s="17">
        <v>8.5999999999999998E-4</v>
      </c>
      <c r="K32" s="18">
        <f t="shared" si="11"/>
        <v>98434.818446505597</v>
      </c>
      <c r="L32" s="18">
        <f t="shared" si="0"/>
        <v>84.653943863994812</v>
      </c>
      <c r="M32" s="17">
        <f t="shared" si="1"/>
        <v>0.63976242990649068</v>
      </c>
      <c r="N32" s="17">
        <f t="shared" si="2"/>
        <v>0.63501752562592861</v>
      </c>
      <c r="O32" s="18">
        <f t="shared" si="3"/>
        <v>62974.898636740676</v>
      </c>
      <c r="P32" s="18">
        <f t="shared" si="4"/>
        <v>2189650.3223234671</v>
      </c>
      <c r="Q32" s="18">
        <f t="shared" si="5"/>
        <v>53.756737966990251</v>
      </c>
      <c r="R32" s="18">
        <f t="shared" si="6"/>
        <v>30844.296110582553</v>
      </c>
      <c r="S32" s="1"/>
      <c r="T32" s="1">
        <f t="shared" si="12"/>
        <v>30</v>
      </c>
      <c r="U32" s="3">
        <f t="shared" si="13"/>
        <v>0.72885098004257842</v>
      </c>
      <c r="V32" s="3">
        <f t="shared" si="14"/>
        <v>0.72885098004257842</v>
      </c>
      <c r="W32" s="3">
        <f t="shared" si="15"/>
        <v>0</v>
      </c>
      <c r="X32" s="3"/>
      <c r="Y32" s="3"/>
    </row>
    <row r="33" spans="1:25" x14ac:dyDescent="0.2">
      <c r="A33" s="13">
        <f t="shared" si="16"/>
        <v>32</v>
      </c>
      <c r="B33" s="1">
        <f t="shared" si="7"/>
        <v>231012.06589459869</v>
      </c>
      <c r="C33" s="5">
        <v>0.9</v>
      </c>
      <c r="D33" s="15">
        <f t="shared" si="8"/>
        <v>9.0200000000000002E-3</v>
      </c>
      <c r="E33" s="5">
        <v>0.9</v>
      </c>
      <c r="F33" s="25">
        <f t="shared" si="10"/>
        <v>0.89188200000000006</v>
      </c>
      <c r="G33" s="25">
        <f t="shared" si="17"/>
        <v>3.0956842346162142E-2</v>
      </c>
      <c r="I33" s="16">
        <v>31</v>
      </c>
      <c r="J33" s="17">
        <v>8.8999999999999995E-4</v>
      </c>
      <c r="K33" s="18">
        <f t="shared" si="11"/>
        <v>98350.164502641608</v>
      </c>
      <c r="L33" s="18">
        <f t="shared" si="0"/>
        <v>87.531646407351033</v>
      </c>
      <c r="M33" s="17">
        <f t="shared" si="1"/>
        <v>0.63030781271575453</v>
      </c>
      <c r="N33" s="17">
        <f t="shared" si="2"/>
        <v>0.62563303017332872</v>
      </c>
      <c r="O33" s="18">
        <f t="shared" si="3"/>
        <v>61990.877067894675</v>
      </c>
      <c r="P33" s="18">
        <f t="shared" si="4"/>
        <v>2126675.4236867265</v>
      </c>
      <c r="Q33" s="18">
        <f t="shared" si="5"/>
        <v>54.762689177891389</v>
      </c>
      <c r="R33" s="18">
        <f t="shared" si="6"/>
        <v>30790.539372615563</v>
      </c>
      <c r="S33" s="1"/>
      <c r="T33" s="1">
        <f t="shared" si="12"/>
        <v>31</v>
      </c>
      <c r="U33" s="3">
        <f t="shared" si="13"/>
        <v>0.73753244818064623</v>
      </c>
      <c r="V33" s="3">
        <f t="shared" si="14"/>
        <v>0.73753244818064623</v>
      </c>
      <c r="W33" s="3">
        <f t="shared" si="15"/>
        <v>0</v>
      </c>
      <c r="X33" s="3"/>
      <c r="Y33" s="3"/>
    </row>
    <row r="34" spans="1:25" x14ac:dyDescent="0.2">
      <c r="A34" s="13">
        <f t="shared" si="16"/>
        <v>33</v>
      </c>
      <c r="B34" s="1">
        <f t="shared" si="7"/>
        <v>208275.92003638798</v>
      </c>
      <c r="C34" s="5">
        <v>0.9</v>
      </c>
      <c r="D34" s="15">
        <f t="shared" si="8"/>
        <v>9.8099999999999993E-3</v>
      </c>
      <c r="E34" s="5">
        <v>0.9</v>
      </c>
      <c r="F34" s="25">
        <f t="shared" si="10"/>
        <v>0.89117100000000005</v>
      </c>
      <c r="G34" s="25">
        <f t="shared" si="17"/>
        <v>2.7587840150471665E-2</v>
      </c>
      <c r="I34" s="16">
        <v>32</v>
      </c>
      <c r="J34" s="17">
        <v>9.2000000000000003E-4</v>
      </c>
      <c r="K34" s="18">
        <f t="shared" si="11"/>
        <v>98262.632856234253</v>
      </c>
      <c r="L34" s="18">
        <f t="shared" si="0"/>
        <v>90.401622227735515</v>
      </c>
      <c r="M34" s="17">
        <f t="shared" si="1"/>
        <v>0.62099291893177788</v>
      </c>
      <c r="N34" s="17">
        <f t="shared" si="2"/>
        <v>0.61638722184564421</v>
      </c>
      <c r="O34" s="18">
        <f t="shared" si="3"/>
        <v>61020.399199314532</v>
      </c>
      <c r="P34" s="18">
        <f t="shared" si="4"/>
        <v>2064684.5466188318</v>
      </c>
      <c r="Q34" s="18">
        <f t="shared" si="5"/>
        <v>55.722404775293334</v>
      </c>
      <c r="R34" s="18">
        <f t="shared" si="6"/>
        <v>30735.776683437671</v>
      </c>
      <c r="S34" s="1"/>
      <c r="T34" s="1">
        <f t="shared" si="12"/>
        <v>32</v>
      </c>
      <c r="U34" s="3">
        <f t="shared" si="13"/>
        <v>0.7462391135097094</v>
      </c>
      <c r="V34" s="3">
        <f t="shared" si="14"/>
        <v>0.7462391135097094</v>
      </c>
      <c r="W34" s="3">
        <f t="shared" si="15"/>
        <v>0</v>
      </c>
      <c r="X34" s="3"/>
      <c r="Y34" s="3"/>
    </row>
    <row r="35" spans="1:25" x14ac:dyDescent="0.2">
      <c r="A35" s="13">
        <f t="shared" si="16"/>
        <v>34</v>
      </c>
      <c r="B35" s="1">
        <f t="shared" si="7"/>
        <v>187578.48987775619</v>
      </c>
      <c r="C35" s="5">
        <v>0.9</v>
      </c>
      <c r="D35" s="15">
        <f t="shared" si="8"/>
        <v>1.072E-2</v>
      </c>
      <c r="E35" s="5">
        <v>0.9</v>
      </c>
      <c r="F35" s="25">
        <f t="shared" si="10"/>
        <v>0.89035200000000003</v>
      </c>
      <c r="G35" s="25">
        <f t="shared" si="17"/>
        <v>2.4562888653652748E-2</v>
      </c>
      <c r="I35" s="16">
        <v>33</v>
      </c>
      <c r="J35" s="17">
        <v>9.6000000000000002E-4</v>
      </c>
      <c r="K35" s="18">
        <f t="shared" si="11"/>
        <v>98172.231234006511</v>
      </c>
      <c r="L35" s="18">
        <f t="shared" si="0"/>
        <v>94.245341984646259</v>
      </c>
      <c r="M35" s="17">
        <f t="shared" si="1"/>
        <v>0.61181568367662853</v>
      </c>
      <c r="N35" s="17">
        <f t="shared" si="2"/>
        <v>0.60727805107945243</v>
      </c>
      <c r="O35" s="18">
        <f t="shared" si="3"/>
        <v>60063.310770493757</v>
      </c>
      <c r="P35" s="18">
        <f t="shared" si="4"/>
        <v>2003664.1474195172</v>
      </c>
      <c r="Q35" s="18">
        <f t="shared" si="5"/>
        <v>57.233127603752472</v>
      </c>
      <c r="R35" s="18">
        <f t="shared" si="6"/>
        <v>30680.054278662377</v>
      </c>
      <c r="S35" s="1"/>
      <c r="T35" s="1">
        <f t="shared" si="12"/>
        <v>33</v>
      </c>
      <c r="U35" s="3">
        <f t="shared" si="13"/>
        <v>0.75495551264757899</v>
      </c>
      <c r="V35" s="3">
        <f t="shared" si="14"/>
        <v>0.75495551264757899</v>
      </c>
      <c r="W35" s="3">
        <f t="shared" si="15"/>
        <v>0</v>
      </c>
      <c r="X35" s="3"/>
      <c r="Y35" s="3"/>
    </row>
    <row r="36" spans="1:25" x14ac:dyDescent="0.2">
      <c r="A36" s="13">
        <f t="shared" si="16"/>
        <v>35</v>
      </c>
      <c r="B36" s="1">
        <f t="shared" si="7"/>
        <v>168724.88020863564</v>
      </c>
      <c r="C36" s="5">
        <v>0.9</v>
      </c>
      <c r="D36" s="15">
        <f t="shared" si="8"/>
        <v>1.18E-2</v>
      </c>
      <c r="E36" s="5">
        <v>0.9</v>
      </c>
      <c r="F36" s="25">
        <f t="shared" si="10"/>
        <v>0.88938000000000006</v>
      </c>
      <c r="G36" s="25">
        <f t="shared" si="17"/>
        <v>2.1845741910785681E-2</v>
      </c>
      <c r="I36" s="16">
        <v>34</v>
      </c>
      <c r="J36" s="17">
        <v>1E-3</v>
      </c>
      <c r="K36" s="18">
        <f t="shared" si="11"/>
        <v>98077.985892021868</v>
      </c>
      <c r="L36" s="18">
        <f t="shared" si="0"/>
        <v>98.077985892021871</v>
      </c>
      <c r="M36" s="17">
        <f t="shared" si="1"/>
        <v>0.60277407258781146</v>
      </c>
      <c r="N36" s="17">
        <f t="shared" si="2"/>
        <v>0.59830349860044585</v>
      </c>
      <c r="O36" s="18">
        <f t="shared" si="3"/>
        <v>59118.866987343936</v>
      </c>
      <c r="P36" s="18">
        <f t="shared" si="4"/>
        <v>1943600.8366490235</v>
      </c>
      <c r="Q36" s="18">
        <f t="shared" si="5"/>
        <v>58.680402094881856</v>
      </c>
      <c r="R36" s="18">
        <f t="shared" si="6"/>
        <v>30622.821151058626</v>
      </c>
      <c r="S36" s="1"/>
      <c r="T36" s="1">
        <f t="shared" si="12"/>
        <v>34</v>
      </c>
      <c r="U36" s="3">
        <f t="shared" si="13"/>
        <v>0.76366624676231387</v>
      </c>
      <c r="V36" s="3">
        <f t="shared" si="14"/>
        <v>0.76366624676231387</v>
      </c>
      <c r="W36" s="3">
        <f t="shared" si="15"/>
        <v>0</v>
      </c>
      <c r="X36" s="3"/>
      <c r="Y36" s="3"/>
    </row>
    <row r="37" spans="1:25" x14ac:dyDescent="0.2">
      <c r="A37" s="13">
        <f t="shared" si="16"/>
        <v>36</v>
      </c>
      <c r="B37" s="1">
        <f t="shared" si="7"/>
        <v>151543.24313393081</v>
      </c>
      <c r="C37" s="5">
        <v>0.9</v>
      </c>
      <c r="D37" s="15">
        <f t="shared" si="8"/>
        <v>1.306E-2</v>
      </c>
      <c r="E37" s="5">
        <v>0.9</v>
      </c>
      <c r="F37" s="25">
        <f t="shared" si="10"/>
        <v>0.88824599999999998</v>
      </c>
      <c r="G37" s="25">
        <f t="shared" si="17"/>
        <v>1.9404392869287738E-2</v>
      </c>
      <c r="I37" s="16">
        <v>35</v>
      </c>
      <c r="J37" s="17">
        <v>1.0499999999999999E-3</v>
      </c>
      <c r="K37" s="18">
        <f t="shared" si="11"/>
        <v>97979.90790612984</v>
      </c>
      <c r="L37" s="18">
        <f t="shared" si="0"/>
        <v>102.87890330143632</v>
      </c>
      <c r="M37" s="17">
        <f t="shared" si="1"/>
        <v>0.59386608136730201</v>
      </c>
      <c r="N37" s="17">
        <f t="shared" si="2"/>
        <v>0.58946157497580887</v>
      </c>
      <c r="O37" s="18">
        <f t="shared" si="3"/>
        <v>58186.943960942459</v>
      </c>
      <c r="P37" s="18">
        <f t="shared" si="4"/>
        <v>1884481.9696616796</v>
      </c>
      <c r="Q37" s="18">
        <f t="shared" si="5"/>
        <v>60.643160371848595</v>
      </c>
      <c r="R37" s="18">
        <f t="shared" si="6"/>
        <v>30564.140748963746</v>
      </c>
      <c r="S37" s="1"/>
      <c r="T37" s="1">
        <f t="shared" si="12"/>
        <v>35</v>
      </c>
      <c r="U37" s="3">
        <f t="shared" si="13"/>
        <v>0.77234676166037097</v>
      </c>
      <c r="V37" s="3">
        <f t="shared" si="14"/>
        <v>0.77234676166037097</v>
      </c>
      <c r="W37" s="3">
        <f t="shared" si="15"/>
        <v>0</v>
      </c>
      <c r="X37" s="3"/>
      <c r="Y37" s="3"/>
    </row>
    <row r="38" spans="1:25" x14ac:dyDescent="0.2">
      <c r="A38" s="13">
        <f t="shared" si="16"/>
        <v>37</v>
      </c>
      <c r="B38" s="1">
        <f t="shared" si="7"/>
        <v>135880.03908573085</v>
      </c>
      <c r="C38" s="5">
        <v>0.9</v>
      </c>
      <c r="D38" s="15">
        <f t="shared" si="8"/>
        <v>1.452E-2</v>
      </c>
      <c r="E38" s="5">
        <v>0.9</v>
      </c>
      <c r="F38" s="25">
        <f t="shared" si="10"/>
        <v>0.88693200000000005</v>
      </c>
      <c r="G38" s="25">
        <f t="shared" si="17"/>
        <v>1.7210376976343113E-2</v>
      </c>
      <c r="I38" s="16">
        <v>36</v>
      </c>
      <c r="J38" s="17">
        <v>1.1199999999999999E-3</v>
      </c>
      <c r="K38" s="18">
        <f t="shared" si="11"/>
        <v>97877.029002828407</v>
      </c>
      <c r="L38" s="18">
        <f t="shared" si="0"/>
        <v>109.62227248316781</v>
      </c>
      <c r="M38" s="17">
        <f t="shared" si="1"/>
        <v>0.5850897353372434</v>
      </c>
      <c r="N38" s="17">
        <f t="shared" si="2"/>
        <v>0.58075032017321071</v>
      </c>
      <c r="O38" s="18">
        <f t="shared" si="3"/>
        <v>57266.84499486057</v>
      </c>
      <c r="P38" s="18">
        <f t="shared" si="4"/>
        <v>1826295.025700737</v>
      </c>
      <c r="Q38" s="18">
        <f t="shared" si="5"/>
        <v>63.663169842714652</v>
      </c>
      <c r="R38" s="18">
        <f t="shared" si="6"/>
        <v>30503.497588591898</v>
      </c>
      <c r="S38" s="1"/>
      <c r="T38" s="1">
        <f t="shared" si="12"/>
        <v>36</v>
      </c>
      <c r="U38" s="3">
        <f t="shared" si="13"/>
        <v>0.78097389676017925</v>
      </c>
      <c r="V38" s="3">
        <f t="shared" si="14"/>
        <v>0.78097389676017925</v>
      </c>
      <c r="W38" s="3">
        <f t="shared" si="15"/>
        <v>0</v>
      </c>
      <c r="X38" s="3"/>
      <c r="Y38" s="3"/>
    </row>
    <row r="39" spans="1:25" x14ac:dyDescent="0.2">
      <c r="A39" s="13">
        <f t="shared" si="16"/>
        <v>38</v>
      </c>
      <c r="B39" s="1">
        <f t="shared" si="7"/>
        <v>121604.6352741227</v>
      </c>
      <c r="C39" s="5">
        <v>0.9</v>
      </c>
      <c r="D39" s="15">
        <f t="shared" si="8"/>
        <v>1.6160000000000001E-2</v>
      </c>
      <c r="E39" s="5">
        <v>0.9</v>
      </c>
      <c r="F39" s="25">
        <f t="shared" si="10"/>
        <v>0.88545600000000002</v>
      </c>
      <c r="G39" s="25">
        <f t="shared" si="17"/>
        <v>1.5239031555964868E-2</v>
      </c>
      <c r="I39" s="16">
        <v>37</v>
      </c>
      <c r="J39" s="17">
        <v>1.1900000000000001E-3</v>
      </c>
      <c r="K39" s="18">
        <f t="shared" si="11"/>
        <v>97767.406730345232</v>
      </c>
      <c r="L39" s="18">
        <f t="shared" si="0"/>
        <v>116.34321400911084</v>
      </c>
      <c r="M39" s="17">
        <f t="shared" si="1"/>
        <v>0.57644308900221031</v>
      </c>
      <c r="N39" s="17">
        <f t="shared" si="2"/>
        <v>0.57216780312631599</v>
      </c>
      <c r="O39" s="18">
        <f t="shared" si="3"/>
        <v>56357.345939375693</v>
      </c>
      <c r="P39" s="18">
        <f t="shared" si="4"/>
        <v>1769028.1807058766</v>
      </c>
      <c r="Q39" s="18">
        <f t="shared" si="5"/>
        <v>66.567841168247782</v>
      </c>
      <c r="R39" s="18">
        <f t="shared" si="6"/>
        <v>30439.834418749182</v>
      </c>
      <c r="S39" s="1"/>
      <c r="T39" s="1">
        <f t="shared" si="12"/>
        <v>37</v>
      </c>
      <c r="U39" s="3">
        <f t="shared" si="13"/>
        <v>0.78952389754453156</v>
      </c>
      <c r="V39" s="3">
        <f t="shared" si="14"/>
        <v>0.78952389754453156</v>
      </c>
      <c r="W39" s="3">
        <f t="shared" si="15"/>
        <v>0</v>
      </c>
      <c r="X39" s="3"/>
      <c r="Y39" s="3"/>
    </row>
    <row r="40" spans="1:25" x14ac:dyDescent="0.2">
      <c r="A40" s="13">
        <f t="shared" si="16"/>
        <v>39</v>
      </c>
      <c r="B40" s="1">
        <f t="shared" si="7"/>
        <v>108606.95526982177</v>
      </c>
      <c r="C40" s="5">
        <v>0.9</v>
      </c>
      <c r="D40" s="15">
        <f t="shared" si="8"/>
        <v>1.7940000000000001E-2</v>
      </c>
      <c r="E40" s="5">
        <v>0.9</v>
      </c>
      <c r="F40" s="25">
        <f t="shared" si="10"/>
        <v>0.88385400000000003</v>
      </c>
      <c r="G40" s="25">
        <f t="shared" si="17"/>
        <v>1.3469078996865773E-2</v>
      </c>
      <c r="I40" s="16">
        <v>38</v>
      </c>
      <c r="J40" s="17">
        <v>1.2800000000000001E-3</v>
      </c>
      <c r="K40" s="18">
        <f t="shared" si="11"/>
        <v>97651.063516336115</v>
      </c>
      <c r="L40" s="18">
        <f t="shared" si="0"/>
        <v>124.99336130091024</v>
      </c>
      <c r="M40" s="17">
        <f t="shared" si="1"/>
        <v>0.5679242256179412</v>
      </c>
      <c r="N40" s="17">
        <f t="shared" si="2"/>
        <v>0.56371212130671533</v>
      </c>
      <c r="O40" s="18">
        <f t="shared" si="3"/>
        <v>55458.404628283577</v>
      </c>
      <c r="P40" s="18">
        <f t="shared" si="4"/>
        <v>1712670.8347665009</v>
      </c>
      <c r="Q40" s="18">
        <f t="shared" si="5"/>
        <v>70.460272848192815</v>
      </c>
      <c r="R40" s="18">
        <f t="shared" si="6"/>
        <v>30373.266577580933</v>
      </c>
      <c r="S40" s="1"/>
      <c r="T40" s="1">
        <f t="shared" si="12"/>
        <v>38</v>
      </c>
      <c r="U40" s="3">
        <f t="shared" si="13"/>
        <v>0.79798138633372773</v>
      </c>
      <c r="V40" s="3">
        <f t="shared" si="14"/>
        <v>0.79798138633372773</v>
      </c>
      <c r="W40" s="3">
        <f t="shared" si="15"/>
        <v>0</v>
      </c>
      <c r="X40" s="3"/>
      <c r="Y40" s="3"/>
    </row>
    <row r="41" spans="1:25" x14ac:dyDescent="0.2">
      <c r="A41" s="13">
        <f t="shared" si="16"/>
        <v>40</v>
      </c>
      <c r="B41" s="1">
        <f t="shared" si="7"/>
        <v>96787.001692022226</v>
      </c>
      <c r="C41" s="5">
        <v>0.9</v>
      </c>
      <c r="D41" s="15">
        <f t="shared" si="8"/>
        <v>1.9859999999999999E-2</v>
      </c>
      <c r="E41" s="5">
        <v>0.9</v>
      </c>
      <c r="F41" s="25">
        <f t="shared" si="10"/>
        <v>0.88212599999999997</v>
      </c>
      <c r="G41" s="25">
        <f t="shared" si="17"/>
        <v>1.1881424779189216E-2</v>
      </c>
      <c r="I41" s="16">
        <v>39</v>
      </c>
      <c r="J41" s="17">
        <v>1.3699999999999999E-3</v>
      </c>
      <c r="K41" s="18">
        <f t="shared" si="11"/>
        <v>97526.07015503521</v>
      </c>
      <c r="L41" s="18">
        <f t="shared" si="0"/>
        <v>133.61071611239822</v>
      </c>
      <c r="M41" s="17">
        <f t="shared" si="1"/>
        <v>0.55953125676644466</v>
      </c>
      <c r="N41" s="17">
        <f t="shared" si="2"/>
        <v>0.55538140030218275</v>
      </c>
      <c r="O41" s="18">
        <f t="shared" si="3"/>
        <v>54568.884601339305</v>
      </c>
      <c r="P41" s="18">
        <f t="shared" si="4"/>
        <v>1657212.4301382173</v>
      </c>
      <c r="Q41" s="18">
        <f t="shared" si="5"/>
        <v>74.204906609881135</v>
      </c>
      <c r="R41" s="18">
        <f t="shared" si="6"/>
        <v>30302.806304732741</v>
      </c>
      <c r="S41" s="1"/>
      <c r="T41" s="1">
        <f t="shared" si="12"/>
        <v>39</v>
      </c>
      <c r="U41" s="3">
        <f t="shared" si="13"/>
        <v>0.80634284864684802</v>
      </c>
      <c r="V41" s="3">
        <f t="shared" si="14"/>
        <v>0.80634284864684802</v>
      </c>
      <c r="W41" s="3">
        <f t="shared" si="15"/>
        <v>0</v>
      </c>
      <c r="X41" s="3"/>
      <c r="Y41" s="3"/>
    </row>
    <row r="42" spans="1:25" x14ac:dyDescent="0.2">
      <c r="A42" s="13">
        <f t="shared" si="16"/>
        <v>41</v>
      </c>
      <c r="B42" s="1">
        <f t="shared" si="7"/>
        <v>86052.366925021983</v>
      </c>
      <c r="C42" s="5">
        <v>0.9</v>
      </c>
      <c r="D42" s="15">
        <f t="shared" si="8"/>
        <v>2.1930000000000002E-2</v>
      </c>
      <c r="E42" s="5">
        <v>0.9</v>
      </c>
      <c r="F42" s="25">
        <f t="shared" si="10"/>
        <v>0.88026300000000002</v>
      </c>
      <c r="G42" s="25">
        <f t="shared" si="17"/>
        <v>1.0458778620403437E-2</v>
      </c>
      <c r="I42" s="16">
        <v>40</v>
      </c>
      <c r="J42" s="17">
        <v>1.48E-3</v>
      </c>
      <c r="K42" s="18">
        <f t="shared" si="11"/>
        <v>97392.459438922815</v>
      </c>
      <c r="L42" s="18">
        <f t="shared" si="0"/>
        <v>144.14083996960576</v>
      </c>
      <c r="M42" s="17">
        <f t="shared" si="1"/>
        <v>0.55126232193738389</v>
      </c>
      <c r="N42" s="17">
        <f t="shared" si="2"/>
        <v>0.54717379340116534</v>
      </c>
      <c r="O42" s="18">
        <f t="shared" si="3"/>
        <v>53688.79332949307</v>
      </c>
      <c r="P42" s="18">
        <f t="shared" si="4"/>
        <v>1602643.5455368781</v>
      </c>
      <c r="Q42" s="18">
        <f t="shared" si="5"/>
        <v>78.870090190199505</v>
      </c>
      <c r="R42" s="18">
        <f t="shared" si="6"/>
        <v>30228.601398122861</v>
      </c>
      <c r="S42" s="1"/>
      <c r="T42" s="1">
        <f t="shared" si="12"/>
        <v>40</v>
      </c>
      <c r="U42" s="3">
        <f t="shared" si="13"/>
        <v>0.81460770480614808</v>
      </c>
      <c r="V42" s="3">
        <f t="shared" si="14"/>
        <v>0.81460770480614808</v>
      </c>
      <c r="W42" s="3">
        <f t="shared" si="15"/>
        <v>0</v>
      </c>
      <c r="X42" s="3"/>
      <c r="Y42" s="3"/>
    </row>
    <row r="43" spans="1:25" x14ac:dyDescent="0.2">
      <c r="A43" s="13">
        <f t="shared" si="16"/>
        <v>42</v>
      </c>
      <c r="B43" s="1">
        <f t="shared" si="7"/>
        <v>76318.635995493474</v>
      </c>
      <c r="C43" s="5">
        <v>0.9</v>
      </c>
      <c r="D43" s="15">
        <f t="shared" si="8"/>
        <v>2.4150000000000001E-2</v>
      </c>
      <c r="E43" s="5">
        <v>0.9</v>
      </c>
      <c r="F43" s="25">
        <f t="shared" si="10"/>
        <v>0.87826500000000007</v>
      </c>
      <c r="G43" s="25">
        <f t="shared" si="17"/>
        <v>9.1855792050486249E-3</v>
      </c>
      <c r="I43" s="16">
        <v>41</v>
      </c>
      <c r="J43" s="17">
        <v>1.6100000000000001E-3</v>
      </c>
      <c r="K43" s="18">
        <f t="shared" si="11"/>
        <v>97248.318598953207</v>
      </c>
      <c r="L43" s="18">
        <f t="shared" si="0"/>
        <v>156.56979294431468</v>
      </c>
      <c r="M43" s="17">
        <f t="shared" si="1"/>
        <v>0.54311558811564931</v>
      </c>
      <c r="N43" s="17">
        <f t="shared" si="2"/>
        <v>0.53908748118341421</v>
      </c>
      <c r="O43" s="18">
        <f t="shared" si="3"/>
        <v>52817.077749128504</v>
      </c>
      <c r="P43" s="18">
        <f t="shared" si="4"/>
        <v>1548954.7522073849</v>
      </c>
      <c r="Q43" s="18">
        <f t="shared" si="5"/>
        <v>84.404815307759307</v>
      </c>
      <c r="R43" s="18">
        <f t="shared" si="6"/>
        <v>30149.73130793266</v>
      </c>
      <c r="S43" s="1"/>
      <c r="T43" s="1">
        <f t="shared" si="12"/>
        <v>41</v>
      </c>
      <c r="U43" s="3">
        <f t="shared" si="13"/>
        <v>0.8227764450157431</v>
      </c>
      <c r="V43" s="3">
        <f t="shared" si="14"/>
        <v>0.8227764450157431</v>
      </c>
      <c r="W43" s="3">
        <f t="shared" si="15"/>
        <v>0</v>
      </c>
      <c r="X43" s="3"/>
      <c r="Y43" s="3"/>
    </row>
    <row r="44" spans="1:25" x14ac:dyDescent="0.2">
      <c r="A44" s="13">
        <f t="shared" si="16"/>
        <v>43</v>
      </c>
      <c r="B44" s="1">
        <f t="shared" si="7"/>
        <v>67504.113638779614</v>
      </c>
      <c r="C44" s="5">
        <v>0.9</v>
      </c>
      <c r="D44" s="15">
        <f t="shared" si="8"/>
        <v>2.657E-2</v>
      </c>
      <c r="E44" s="5">
        <v>0.9</v>
      </c>
      <c r="F44" s="25">
        <f t="shared" si="10"/>
        <v>0.87608700000000006</v>
      </c>
      <c r="G44" s="25">
        <f t="shared" si="17"/>
        <v>8.0473665290134357E-3</v>
      </c>
      <c r="I44" s="16">
        <v>42</v>
      </c>
      <c r="J44" s="17">
        <v>1.7600000000000001E-3</v>
      </c>
      <c r="K44" s="18">
        <f t="shared" si="11"/>
        <v>97091.748806008894</v>
      </c>
      <c r="L44" s="18">
        <f t="shared" si="0"/>
        <v>170.88147789857567</v>
      </c>
      <c r="M44" s="17">
        <f t="shared" si="1"/>
        <v>0.53508924937502389</v>
      </c>
      <c r="N44" s="17">
        <f t="shared" si="2"/>
        <v>0.53112067111666428</v>
      </c>
      <c r="O44" s="18">
        <f t="shared" si="3"/>
        <v>51952.750989115673</v>
      </c>
      <c r="P44" s="18">
        <f t="shared" si="4"/>
        <v>1496137.6744582565</v>
      </c>
      <c r="Q44" s="18">
        <f t="shared" si="5"/>
        <v>90.758685222898947</v>
      </c>
      <c r="R44" s="18">
        <f t="shared" si="6"/>
        <v>30065.326492624899</v>
      </c>
      <c r="S44" s="1"/>
      <c r="T44" s="1">
        <f t="shared" si="12"/>
        <v>42</v>
      </c>
      <c r="U44" s="3">
        <f t="shared" si="13"/>
        <v>0.83085273439857588</v>
      </c>
      <c r="V44" s="3">
        <f t="shared" si="14"/>
        <v>0.83085273439857588</v>
      </c>
      <c r="W44" s="3">
        <f t="shared" si="15"/>
        <v>0</v>
      </c>
      <c r="X44" s="3"/>
      <c r="Y44" s="3"/>
    </row>
    <row r="45" spans="1:25" x14ac:dyDescent="0.2">
      <c r="A45" s="13">
        <f t="shared" si="16"/>
        <v>44</v>
      </c>
      <c r="B45" s="1">
        <f t="shared" si="7"/>
        <v>59532.168539683233</v>
      </c>
      <c r="C45" s="5">
        <v>0.9</v>
      </c>
      <c r="D45" s="15">
        <f t="shared" si="8"/>
        <v>2.9229999999999999E-2</v>
      </c>
      <c r="E45" s="5">
        <v>0.9</v>
      </c>
      <c r="F45" s="25">
        <f t="shared" si="10"/>
        <v>0.87369300000000005</v>
      </c>
      <c r="G45" s="25">
        <f t="shared" si="17"/>
        <v>7.0309278048333364E-3</v>
      </c>
      <c r="I45" s="16">
        <v>43</v>
      </c>
      <c r="J45" s="17">
        <v>1.92E-3</v>
      </c>
      <c r="K45" s="18">
        <f t="shared" si="11"/>
        <v>96920.867328110326</v>
      </c>
      <c r="L45" s="18">
        <f t="shared" si="0"/>
        <v>186.08806526997182</v>
      </c>
      <c r="M45" s="17">
        <f t="shared" si="1"/>
        <v>0.52718152647785621</v>
      </c>
      <c r="N45" s="17">
        <f t="shared" si="2"/>
        <v>0.52327159715927518</v>
      </c>
      <c r="O45" s="18">
        <f t="shared" si="3"/>
        <v>51094.890785590986</v>
      </c>
      <c r="P45" s="18">
        <f t="shared" si="4"/>
        <v>1444184.9234691409</v>
      </c>
      <c r="Q45" s="18">
        <f t="shared" si="5"/>
        <v>97.374599126097607</v>
      </c>
      <c r="R45" s="18">
        <f t="shared" si="6"/>
        <v>29974.567807402</v>
      </c>
      <c r="S45" s="1"/>
      <c r="T45" s="1">
        <f t="shared" si="12"/>
        <v>43</v>
      </c>
      <c r="U45" s="3">
        <f t="shared" si="13"/>
        <v>0.83883483367390832</v>
      </c>
      <c r="V45" s="3">
        <f t="shared" si="14"/>
        <v>0.83883483367390832</v>
      </c>
      <c r="W45" s="3">
        <f t="shared" si="15"/>
        <v>0</v>
      </c>
      <c r="X45" s="3"/>
      <c r="Y45" s="3"/>
    </row>
    <row r="46" spans="1:25" x14ac:dyDescent="0.2">
      <c r="A46" s="13">
        <f t="shared" si="16"/>
        <v>45</v>
      </c>
      <c r="B46" s="1">
        <f t="shared" si="7"/>
        <v>52327.935707079436</v>
      </c>
      <c r="C46" s="5">
        <v>0.9</v>
      </c>
      <c r="D46" s="15">
        <f t="shared" si="8"/>
        <v>3.2230000000000002E-2</v>
      </c>
      <c r="E46" s="5">
        <v>0.9</v>
      </c>
      <c r="F46" s="25">
        <f t="shared" si="10"/>
        <v>0.87099300000000002</v>
      </c>
      <c r="G46" s="25">
        <f t="shared" si="17"/>
        <v>6.123888901515202E-3</v>
      </c>
      <c r="I46" s="16">
        <v>44</v>
      </c>
      <c r="J46" s="17">
        <v>2.1099999999999999E-3</v>
      </c>
      <c r="K46" s="18">
        <f t="shared" si="11"/>
        <v>96734.779262840355</v>
      </c>
      <c r="L46" s="18">
        <f t="shared" si="0"/>
        <v>204.11038424459315</v>
      </c>
      <c r="M46" s="17">
        <f t="shared" si="1"/>
        <v>0.51939066648064658</v>
      </c>
      <c r="N46" s="17">
        <f t="shared" si="2"/>
        <v>0.51553851936874406</v>
      </c>
      <c r="O46" s="18">
        <f t="shared" si="3"/>
        <v>50243.141473184878</v>
      </c>
      <c r="P46" s="18">
        <f t="shared" si="4"/>
        <v>1393090.0326835499</v>
      </c>
      <c r="Q46" s="18">
        <f t="shared" si="5"/>
        <v>105.22676528124298</v>
      </c>
      <c r="R46" s="18">
        <f t="shared" si="6"/>
        <v>29877.193208275901</v>
      </c>
      <c r="S46" s="1"/>
      <c r="T46" s="1">
        <f t="shared" si="12"/>
        <v>44</v>
      </c>
      <c r="U46" s="3">
        <f t="shared" si="13"/>
        <v>0.84671852979002971</v>
      </c>
      <c r="V46" s="3">
        <f t="shared" si="14"/>
        <v>0.84671852979002971</v>
      </c>
      <c r="W46" s="3">
        <f t="shared" si="15"/>
        <v>0</v>
      </c>
      <c r="X46" s="3"/>
      <c r="Y46" s="3"/>
    </row>
    <row r="47" spans="1:25" x14ac:dyDescent="0.2">
      <c r="A47" s="13">
        <f t="shared" si="16"/>
        <v>46</v>
      </c>
      <c r="B47" s="1">
        <f t="shared" si="7"/>
        <v>45820.372187273897</v>
      </c>
      <c r="C47" s="5">
        <v>0.9</v>
      </c>
      <c r="D47" s="15">
        <f t="shared" si="8"/>
        <v>3.5680000000000003E-2</v>
      </c>
      <c r="E47" s="5">
        <v>0.9</v>
      </c>
      <c r="F47" s="25">
        <f t="shared" si="10"/>
        <v>0.86788799999999999</v>
      </c>
      <c r="G47" s="25">
        <f t="shared" si="17"/>
        <v>5.3148496909582255E-3</v>
      </c>
      <c r="I47" s="16">
        <v>45</v>
      </c>
      <c r="J47" s="17">
        <v>2.31E-3</v>
      </c>
      <c r="K47" s="18">
        <f t="shared" si="11"/>
        <v>96530.668878595767</v>
      </c>
      <c r="L47" s="18">
        <f t="shared" si="0"/>
        <v>222.98584510955621</v>
      </c>
      <c r="M47" s="17">
        <f t="shared" si="1"/>
        <v>0.51171494234546455</v>
      </c>
      <c r="N47" s="17">
        <f t="shared" si="2"/>
        <v>0.50791972351600412</v>
      </c>
      <c r="O47" s="18">
        <f t="shared" si="3"/>
        <v>49396.18565977976</v>
      </c>
      <c r="P47" s="18">
        <f t="shared" si="4"/>
        <v>1342846.8912103651</v>
      </c>
      <c r="Q47" s="18">
        <f t="shared" si="5"/>
        <v>113.25890879602831</v>
      </c>
      <c r="R47" s="18">
        <f t="shared" si="6"/>
        <v>29771.966442994657</v>
      </c>
      <c r="S47" s="1"/>
      <c r="T47" s="1">
        <f t="shared" si="12"/>
        <v>45</v>
      </c>
      <c r="U47" s="3">
        <f t="shared" si="13"/>
        <v>0.8544886517149618</v>
      </c>
      <c r="V47" s="3">
        <f t="shared" si="14"/>
        <v>0.8544886517149618</v>
      </c>
      <c r="W47" s="3">
        <f t="shared" si="15"/>
        <v>0</v>
      </c>
      <c r="X47" s="3"/>
      <c r="Y47" s="3"/>
    </row>
    <row r="48" spans="1:25" x14ac:dyDescent="0.2">
      <c r="A48" s="13">
        <f t="shared" si="16"/>
        <v>47</v>
      </c>
      <c r="B48" s="1">
        <f t="shared" si="7"/>
        <v>39948.061938221908</v>
      </c>
      <c r="C48" s="5">
        <v>0.9</v>
      </c>
      <c r="D48" s="15">
        <f t="shared" si="8"/>
        <v>3.9609999999999999E-2</v>
      </c>
      <c r="E48" s="5">
        <v>0.9</v>
      </c>
      <c r="F48" s="25">
        <f t="shared" si="10"/>
        <v>0.86435099999999998</v>
      </c>
      <c r="G48" s="25">
        <f t="shared" si="17"/>
        <v>4.593895645229433E-3</v>
      </c>
      <c r="I48" s="16">
        <v>46</v>
      </c>
      <c r="J48" s="17">
        <v>2.5400000000000002E-3</v>
      </c>
      <c r="K48" s="18">
        <f t="shared" si="11"/>
        <v>96307.683033486217</v>
      </c>
      <c r="L48" s="18">
        <f t="shared" si="0"/>
        <v>244.62151490505499</v>
      </c>
      <c r="M48" s="17">
        <f t="shared" si="1"/>
        <v>0.50415265255710806</v>
      </c>
      <c r="N48" s="17">
        <f t="shared" si="2"/>
        <v>0.50041352070542289</v>
      </c>
      <c r="O48" s="18">
        <f t="shared" si="3"/>
        <v>48553.773862961265</v>
      </c>
      <c r="P48" s="18">
        <f t="shared" si="4"/>
        <v>1293450.7055505854</v>
      </c>
      <c r="Q48" s="18">
        <f t="shared" si="5"/>
        <v>122.41191351393265</v>
      </c>
      <c r="R48" s="18">
        <f t="shared" si="6"/>
        <v>29658.707534198627</v>
      </c>
      <c r="S48" s="1"/>
      <c r="T48" s="1">
        <f t="shared" si="12"/>
        <v>46</v>
      </c>
      <c r="U48" s="3">
        <f t="shared" si="13"/>
        <v>0.86211981244219982</v>
      </c>
      <c r="V48" s="3">
        <f t="shared" si="14"/>
        <v>0.86211981244219982</v>
      </c>
      <c r="W48" s="3">
        <f t="shared" si="15"/>
        <v>0</v>
      </c>
      <c r="X48" s="3"/>
      <c r="Y48" s="3"/>
    </row>
    <row r="49" spans="1:25" x14ac:dyDescent="0.2">
      <c r="A49" s="13">
        <f t="shared" si="16"/>
        <v>48</v>
      </c>
      <c r="B49" s="1">
        <f t="shared" si="7"/>
        <v>34659.778819327577</v>
      </c>
      <c r="C49" s="5">
        <v>0.9</v>
      </c>
      <c r="D49" s="15">
        <f t="shared" si="8"/>
        <v>4.3999999999999997E-2</v>
      </c>
      <c r="E49" s="5">
        <v>0.9</v>
      </c>
      <c r="F49" s="25">
        <f t="shared" si="10"/>
        <v>0.86040000000000005</v>
      </c>
      <c r="G49" s="25">
        <f t="shared" si="17"/>
        <v>3.9525878131554046E-3</v>
      </c>
      <c r="I49" s="16">
        <v>47</v>
      </c>
      <c r="J49" s="17">
        <v>2.7699999999999999E-3</v>
      </c>
      <c r="K49" s="18">
        <f t="shared" si="11"/>
        <v>96063.061518581162</v>
      </c>
      <c r="L49" s="18">
        <f t="shared" si="0"/>
        <v>266.09468040646982</v>
      </c>
      <c r="M49" s="17">
        <f t="shared" si="1"/>
        <v>0.49670212074591941</v>
      </c>
      <c r="N49" s="17">
        <f t="shared" si="2"/>
        <v>0.49301824700041669</v>
      </c>
      <c r="O49" s="18">
        <f t="shared" si="3"/>
        <v>47714.726381624983</v>
      </c>
      <c r="P49" s="18">
        <f t="shared" si="4"/>
        <v>1244896.9316876242</v>
      </c>
      <c r="Q49" s="18">
        <f t="shared" si="5"/>
        <v>131.18953287013389</v>
      </c>
      <c r="R49" s="18">
        <f t="shared" si="6"/>
        <v>29536.295620684694</v>
      </c>
      <c r="S49" s="1"/>
      <c r="T49" s="1">
        <f t="shared" si="12"/>
        <v>47</v>
      </c>
      <c r="U49" s="3">
        <f t="shared" si="13"/>
        <v>0.86959010441837725</v>
      </c>
      <c r="V49" s="3">
        <f t="shared" si="14"/>
        <v>0.86959010441837725</v>
      </c>
      <c r="W49" s="3">
        <f t="shared" si="15"/>
        <v>0</v>
      </c>
      <c r="X49" s="3"/>
      <c r="Y49" s="3"/>
    </row>
    <row r="50" spans="1:25" x14ac:dyDescent="0.2">
      <c r="A50" s="13">
        <f t="shared" si="16"/>
        <v>49</v>
      </c>
      <c r="B50" s="1">
        <f t="shared" si="7"/>
        <v>29913.835194125</v>
      </c>
      <c r="C50" s="5">
        <v>0.9</v>
      </c>
      <c r="D50" s="15">
        <f t="shared" si="8"/>
        <v>4.8770000000000001E-2</v>
      </c>
      <c r="E50" s="5">
        <v>0.9</v>
      </c>
      <c r="F50" s="25">
        <f t="shared" si="10"/>
        <v>0.85610700000000006</v>
      </c>
      <c r="G50" s="25">
        <f t="shared" si="17"/>
        <v>3.3838380949570341E-3</v>
      </c>
      <c r="I50" s="16">
        <v>48</v>
      </c>
      <c r="J50" s="17">
        <v>3.0400000000000002E-3</v>
      </c>
      <c r="K50" s="18">
        <f t="shared" si="11"/>
        <v>95796.966838174689</v>
      </c>
      <c r="L50" s="18">
        <f t="shared" si="0"/>
        <v>291.22277918805105</v>
      </c>
      <c r="M50" s="17">
        <f t="shared" si="1"/>
        <v>0.48936169531617674</v>
      </c>
      <c r="N50" s="17">
        <f t="shared" si="2"/>
        <v>0.48573226305459777</v>
      </c>
      <c r="O50" s="18">
        <f t="shared" si="3"/>
        <v>46879.366098076731</v>
      </c>
      <c r="P50" s="18">
        <f t="shared" si="4"/>
        <v>1197182.2053059991</v>
      </c>
      <c r="Q50" s="18">
        <f t="shared" si="5"/>
        <v>141.45629958806146</v>
      </c>
      <c r="R50" s="18">
        <f t="shared" si="6"/>
        <v>29405.106087814562</v>
      </c>
      <c r="S50" s="1"/>
      <c r="T50" s="1">
        <f t="shared" si="12"/>
        <v>48</v>
      </c>
      <c r="U50" s="3">
        <f t="shared" si="13"/>
        <v>0.87688826808526255</v>
      </c>
      <c r="V50" s="3">
        <f t="shared" si="14"/>
        <v>0.87688826808526255</v>
      </c>
      <c r="W50" s="3">
        <f t="shared" si="15"/>
        <v>0</v>
      </c>
      <c r="X50" s="3"/>
      <c r="Y50" s="3"/>
    </row>
    <row r="51" spans="1:25" x14ac:dyDescent="0.2">
      <c r="A51" s="13">
        <f t="shared" si="16"/>
        <v>50</v>
      </c>
      <c r="B51" s="1">
        <f t="shared" si="7"/>
        <v>25661.784429547915</v>
      </c>
      <c r="C51" s="5">
        <v>0.9</v>
      </c>
      <c r="D51" s="15">
        <f t="shared" si="8"/>
        <v>5.425E-2</v>
      </c>
      <c r="E51" s="5">
        <v>0.9</v>
      </c>
      <c r="F51" s="25">
        <f t="shared" si="10"/>
        <v>0.85117500000000001</v>
      </c>
      <c r="G51" s="25">
        <f t="shared" si="17"/>
        <v>2.8802383904750536E-3</v>
      </c>
      <c r="I51" s="16">
        <v>49</v>
      </c>
      <c r="J51" s="17">
        <v>3.3300000000000001E-3</v>
      </c>
      <c r="K51" s="18">
        <f t="shared" si="11"/>
        <v>95505.744058986631</v>
      </c>
      <c r="L51" s="18">
        <f t="shared" si="0"/>
        <v>318.03412771642547</v>
      </c>
      <c r="M51" s="17">
        <f t="shared" si="1"/>
        <v>0.48212974907997708</v>
      </c>
      <c r="N51" s="17">
        <f t="shared" si="2"/>
        <v>0.47855395374837228</v>
      </c>
      <c r="O51" s="18">
        <f t="shared" si="3"/>
        <v>46046.160418855739</v>
      </c>
      <c r="P51" s="18">
        <f t="shared" si="4"/>
        <v>1150302.8392079223</v>
      </c>
      <c r="Q51" s="18">
        <f t="shared" si="5"/>
        <v>152.19648924561019</v>
      </c>
      <c r="R51" s="18">
        <f t="shared" si="6"/>
        <v>29263.649788226499</v>
      </c>
      <c r="S51" s="1"/>
      <c r="T51" s="1">
        <f t="shared" si="12"/>
        <v>49</v>
      </c>
      <c r="U51" s="3">
        <f t="shared" si="13"/>
        <v>0.88402087672887986</v>
      </c>
      <c r="V51" s="3">
        <f t="shared" si="14"/>
        <v>0.88402087672887986</v>
      </c>
      <c r="W51" s="3">
        <f t="shared" si="15"/>
        <v>0</v>
      </c>
      <c r="X51" s="3"/>
      <c r="Y51" s="3"/>
    </row>
    <row r="52" spans="1:25" x14ac:dyDescent="0.2">
      <c r="A52" s="13"/>
      <c r="B52" s="1"/>
      <c r="C52" s="5"/>
      <c r="D52" s="15"/>
      <c r="E52" s="5"/>
      <c r="F52" s="25"/>
      <c r="G52" s="25"/>
      <c r="I52" s="16">
        <v>50</v>
      </c>
      <c r="J52" s="17">
        <v>3.65E-3</v>
      </c>
      <c r="K52" s="18">
        <f t="shared" si="11"/>
        <v>95187.709931270205</v>
      </c>
      <c r="L52" s="18">
        <f t="shared" si="0"/>
        <v>347.43514124913622</v>
      </c>
      <c r="M52" s="17">
        <f t="shared" si="1"/>
        <v>0.4750046788965292</v>
      </c>
      <c r="N52" s="17">
        <f t="shared" si="2"/>
        <v>0.47148172783090864</v>
      </c>
      <c r="O52" s="18">
        <f t="shared" si="3"/>
        <v>45214.607590798965</v>
      </c>
      <c r="P52" s="18">
        <f t="shared" si="4"/>
        <v>1104256.6787890666</v>
      </c>
      <c r="Q52" s="18">
        <f t="shared" si="5"/>
        <v>163.80932070531856</v>
      </c>
      <c r="R52" s="18">
        <f t="shared" si="6"/>
        <v>29111.45329898089</v>
      </c>
      <c r="S52" s="1"/>
      <c r="T52" s="1">
        <f t="shared" si="12"/>
        <v>50</v>
      </c>
      <c r="U52" s="3">
        <f t="shared" si="13"/>
        <v>0.89096043280345893</v>
      </c>
      <c r="V52" s="3">
        <f t="shared" si="14"/>
        <v>0.89096043280345893</v>
      </c>
      <c r="W52" s="3">
        <f t="shared" si="15"/>
        <v>0</v>
      </c>
      <c r="X52" s="3"/>
      <c r="Y52" s="3"/>
    </row>
    <row r="53" spans="1:25" x14ac:dyDescent="0.2">
      <c r="A53" s="13"/>
      <c r="B53" s="1"/>
      <c r="C53" s="5"/>
      <c r="D53" s="15"/>
      <c r="E53" s="5"/>
      <c r="F53" s="25"/>
      <c r="G53" s="25"/>
      <c r="I53" s="16">
        <v>51</v>
      </c>
      <c r="J53" s="17">
        <v>4.0099999999999997E-3</v>
      </c>
      <c r="K53" s="18">
        <f t="shared" si="11"/>
        <v>94840.274790021067</v>
      </c>
      <c r="L53" s="18">
        <f t="shared" si="0"/>
        <v>380.30950190798444</v>
      </c>
      <c r="M53" s="17">
        <f t="shared" si="1"/>
        <v>0.46798490531677767</v>
      </c>
      <c r="N53" s="17">
        <f t="shared" si="2"/>
        <v>0.46451401756739774</v>
      </c>
      <c r="O53" s="18">
        <f t="shared" si="3"/>
        <v>44383.817017825182</v>
      </c>
      <c r="P53" s="18">
        <f t="shared" si="4"/>
        <v>1059042.0711982676</v>
      </c>
      <c r="Q53" s="18">
        <f t="shared" si="5"/>
        <v>176.65909465033377</v>
      </c>
      <c r="R53" s="18">
        <f t="shared" si="6"/>
        <v>28947.643978275573</v>
      </c>
      <c r="S53" s="1"/>
      <c r="T53" s="1">
        <f t="shared" ref="T53:T79" si="18">+I53</f>
        <v>51</v>
      </c>
      <c r="U53" s="3">
        <f t="shared" ref="U53:U79" si="19">+V53-$X$2*W53</f>
        <v>0.89769542697920279</v>
      </c>
      <c r="V53" s="3">
        <f t="shared" ref="V53:V79" si="20">R83/O83</f>
        <v>0.89769542697920279</v>
      </c>
      <c r="W53" s="3">
        <f t="shared" ref="W53:W79" si="21">MAX(0,(P83-P$62)/O83)</f>
        <v>0</v>
      </c>
    </row>
    <row r="54" spans="1:25" x14ac:dyDescent="0.2">
      <c r="A54" s="13"/>
      <c r="B54" s="1"/>
      <c r="C54" s="5"/>
      <c r="D54" s="15"/>
      <c r="E54" s="5"/>
      <c r="F54" s="25"/>
      <c r="G54" s="25"/>
      <c r="I54" s="16">
        <v>52</v>
      </c>
      <c r="J54" s="17">
        <v>4.4000000000000003E-3</v>
      </c>
      <c r="K54" s="18">
        <f t="shared" si="11"/>
        <v>94459.96528811309</v>
      </c>
      <c r="L54" s="18">
        <f t="shared" si="0"/>
        <v>415.62384726769761</v>
      </c>
      <c r="M54" s="17">
        <f t="shared" si="1"/>
        <v>0.46106887223327847</v>
      </c>
      <c r="N54" s="17">
        <f t="shared" si="2"/>
        <v>0.45764927839152497</v>
      </c>
      <c r="O54" s="18">
        <f t="shared" si="3"/>
        <v>43552.549666584935</v>
      </c>
      <c r="P54" s="18">
        <f t="shared" si="4"/>
        <v>1014658.2541804424</v>
      </c>
      <c r="Q54" s="18">
        <f t="shared" si="5"/>
        <v>190.20995378437121</v>
      </c>
      <c r="R54" s="18">
        <f t="shared" si="6"/>
        <v>28770.984883625239</v>
      </c>
      <c r="S54" s="1"/>
      <c r="T54" s="1">
        <f t="shared" si="18"/>
        <v>52</v>
      </c>
      <c r="U54" s="3">
        <f t="shared" si="19"/>
        <v>0.90421362957123563</v>
      </c>
      <c r="V54" s="3">
        <f t="shared" si="20"/>
        <v>0.90421362957123563</v>
      </c>
      <c r="W54" s="3">
        <f t="shared" si="21"/>
        <v>0</v>
      </c>
    </row>
    <row r="55" spans="1:25" x14ac:dyDescent="0.2">
      <c r="A55" s="13"/>
      <c r="B55" s="1"/>
      <c r="C55" s="5"/>
      <c r="D55" s="15"/>
      <c r="E55" s="5"/>
      <c r="F55" s="25"/>
      <c r="G55" s="25"/>
      <c r="I55" s="16">
        <v>53</v>
      </c>
      <c r="J55" s="17">
        <v>4.7999999999999996E-3</v>
      </c>
      <c r="K55" s="18">
        <f t="shared" si="11"/>
        <v>94044.341440845397</v>
      </c>
      <c r="L55" s="18">
        <f t="shared" si="0"/>
        <v>451.41283891605786</v>
      </c>
      <c r="M55" s="17">
        <f t="shared" si="1"/>
        <v>0.45425504653524973</v>
      </c>
      <c r="N55" s="17">
        <f t="shared" si="2"/>
        <v>0.45088598856307882</v>
      </c>
      <c r="O55" s="18">
        <f t="shared" si="3"/>
        <v>42720.116697588142</v>
      </c>
      <c r="P55" s="18">
        <f t="shared" si="4"/>
        <v>971105.70451385749</v>
      </c>
      <c r="Q55" s="18">
        <f t="shared" si="5"/>
        <v>203.53572412473261</v>
      </c>
      <c r="R55" s="18">
        <f t="shared" si="6"/>
        <v>28580.774929840867</v>
      </c>
      <c r="S55" s="1"/>
      <c r="T55" s="1">
        <f t="shared" si="18"/>
        <v>53</v>
      </c>
      <c r="U55" s="3">
        <f t="shared" si="19"/>
        <v>0.9105042461797479</v>
      </c>
      <c r="V55" s="3">
        <f t="shared" si="20"/>
        <v>0.9105042461797479</v>
      </c>
      <c r="W55" s="3">
        <f t="shared" si="21"/>
        <v>0</v>
      </c>
    </row>
    <row r="56" spans="1:25" x14ac:dyDescent="0.2">
      <c r="A56" s="13"/>
      <c r="B56" s="1"/>
      <c r="C56" s="5"/>
      <c r="D56" s="15"/>
      <c r="E56" s="5"/>
      <c r="F56" s="25"/>
      <c r="G56" s="25"/>
      <c r="I56" s="16">
        <v>54</v>
      </c>
      <c r="J56" s="17">
        <v>5.2199999999999998E-3</v>
      </c>
      <c r="K56" s="18">
        <f t="shared" si="11"/>
        <v>93592.928601929336</v>
      </c>
      <c r="L56" s="18">
        <f t="shared" si="0"/>
        <v>488.55508730207112</v>
      </c>
      <c r="M56" s="17">
        <f t="shared" si="1"/>
        <v>0.4475419177687191</v>
      </c>
      <c r="N56" s="17">
        <f t="shared" si="2"/>
        <v>0.44422264883061963</v>
      </c>
      <c r="O56" s="18">
        <f t="shared" si="3"/>
        <v>41886.758756098257</v>
      </c>
      <c r="P56" s="18">
        <f t="shared" si="4"/>
        <v>928385.58781626937</v>
      </c>
      <c r="Q56" s="18">
        <f t="shared" si="5"/>
        <v>217.02723498100065</v>
      </c>
      <c r="R56" s="18">
        <f t="shared" si="6"/>
        <v>28377.239205716134</v>
      </c>
      <c r="S56" s="1"/>
      <c r="T56" s="1">
        <f t="shared" si="18"/>
        <v>54</v>
      </c>
      <c r="U56" s="3">
        <f t="shared" si="19"/>
        <v>0.91655773360722348</v>
      </c>
      <c r="V56" s="3">
        <f t="shared" si="20"/>
        <v>0.91655773360722348</v>
      </c>
      <c r="W56" s="3">
        <f t="shared" si="21"/>
        <v>0</v>
      </c>
    </row>
    <row r="57" spans="1:25" x14ac:dyDescent="0.2">
      <c r="A57" s="13"/>
      <c r="B57" s="1"/>
      <c r="C57" s="5"/>
      <c r="D57" s="15"/>
      <c r="E57" s="5"/>
      <c r="F57" s="25"/>
      <c r="G57" s="25"/>
      <c r="I57" s="16">
        <v>55</v>
      </c>
      <c r="J57" s="17">
        <v>5.6699999999999997E-3</v>
      </c>
      <c r="K57" s="18">
        <f t="shared" si="11"/>
        <v>93104.373514627267</v>
      </c>
      <c r="L57" s="18">
        <f t="shared" si="0"/>
        <v>527.90179782793655</v>
      </c>
      <c r="M57" s="17">
        <f t="shared" si="1"/>
        <v>0.44092799780169378</v>
      </c>
      <c r="N57" s="17">
        <f t="shared" si="2"/>
        <v>0.4376577820991327</v>
      </c>
      <c r="O57" s="18">
        <f t="shared" si="3"/>
        <v>41052.325000385645</v>
      </c>
      <c r="P57" s="18">
        <f t="shared" si="4"/>
        <v>886498.82906017115</v>
      </c>
      <c r="Q57" s="18">
        <f t="shared" si="5"/>
        <v>231.04033000351944</v>
      </c>
      <c r="R57" s="18">
        <f t="shared" si="6"/>
        <v>28160.211970735134</v>
      </c>
      <c r="S57" s="1"/>
      <c r="T57" s="1">
        <f t="shared" si="18"/>
        <v>55</v>
      </c>
      <c r="U57" s="3">
        <f t="shared" si="19"/>
        <v>0.92236660993789787</v>
      </c>
      <c r="V57" s="3">
        <f t="shared" si="20"/>
        <v>0.92236660993789787</v>
      </c>
      <c r="W57" s="3">
        <f t="shared" si="21"/>
        <v>0</v>
      </c>
    </row>
    <row r="58" spans="1:25" x14ac:dyDescent="0.2">
      <c r="A58" s="13"/>
      <c r="B58" s="1"/>
      <c r="C58" s="5"/>
      <c r="D58" s="15"/>
      <c r="E58" s="5"/>
      <c r="F58" s="25"/>
      <c r="G58" s="25"/>
      <c r="I58" s="16">
        <v>56</v>
      </c>
      <c r="J58" s="17">
        <v>6.1500000000000001E-3</v>
      </c>
      <c r="K58" s="18">
        <f t="shared" si="11"/>
        <v>92576.471716799337</v>
      </c>
      <c r="L58" s="18">
        <f t="shared" si="0"/>
        <v>569.34530105831595</v>
      </c>
      <c r="M58" s="17">
        <f t="shared" si="1"/>
        <v>0.43441182049427957</v>
      </c>
      <c r="N58" s="17">
        <f t="shared" si="2"/>
        <v>0.43118993310259385</v>
      </c>
      <c r="O58" s="18">
        <f t="shared" si="3"/>
        <v>40216.313613431979</v>
      </c>
      <c r="P58" s="18">
        <f t="shared" si="4"/>
        <v>845446.50405978551</v>
      </c>
      <c r="Q58" s="18">
        <f t="shared" si="5"/>
        <v>245.49596227561142</v>
      </c>
      <c r="R58" s="18">
        <f t="shared" si="6"/>
        <v>27929.171640731616</v>
      </c>
      <c r="S58" s="1"/>
      <c r="T58" s="1">
        <f t="shared" si="18"/>
        <v>56</v>
      </c>
      <c r="U58" s="3">
        <f t="shared" si="19"/>
        <v>0.92792348655265033</v>
      </c>
      <c r="V58" s="3">
        <f t="shared" si="20"/>
        <v>0.92792348655265033</v>
      </c>
      <c r="W58" s="3">
        <f t="shared" si="21"/>
        <v>0</v>
      </c>
    </row>
    <row r="59" spans="1:25" x14ac:dyDescent="0.2">
      <c r="A59" s="13"/>
      <c r="B59" s="1"/>
      <c r="C59" s="5"/>
      <c r="D59" s="15"/>
      <c r="E59" s="5"/>
      <c r="F59" s="25"/>
      <c r="G59" s="25"/>
      <c r="I59" s="16">
        <v>57</v>
      </c>
      <c r="J59" s="17">
        <v>6.6600000000000001E-3</v>
      </c>
      <c r="K59" s="18">
        <f t="shared" si="11"/>
        <v>92007.126415741019</v>
      </c>
      <c r="L59" s="18">
        <f t="shared" si="0"/>
        <v>612.76746192883525</v>
      </c>
      <c r="M59" s="17">
        <f t="shared" si="1"/>
        <v>0.42799194137367452</v>
      </c>
      <c r="N59" s="17">
        <f t="shared" si="2"/>
        <v>0.42481766808137328</v>
      </c>
      <c r="O59" s="18">
        <f t="shared" si="3"/>
        <v>39378.308654886088</v>
      </c>
      <c r="P59" s="18">
        <f t="shared" si="4"/>
        <v>805230.19044635352</v>
      </c>
      <c r="Q59" s="18">
        <f t="shared" si="5"/>
        <v>260.31444425274947</v>
      </c>
      <c r="R59" s="18">
        <f t="shared" si="6"/>
        <v>27683.675678456006</v>
      </c>
      <c r="S59" s="1"/>
      <c r="T59" s="1">
        <f t="shared" si="18"/>
        <v>57</v>
      </c>
      <c r="U59" s="3">
        <f t="shared" si="19"/>
        <v>0.93322273152430002</v>
      </c>
      <c r="V59" s="3">
        <f t="shared" si="20"/>
        <v>0.93322273152430002</v>
      </c>
      <c r="W59" s="3">
        <f t="shared" si="21"/>
        <v>0</v>
      </c>
    </row>
    <row r="60" spans="1:25" x14ac:dyDescent="0.2">
      <c r="A60" s="13"/>
      <c r="B60" s="1"/>
      <c r="C60" s="5"/>
      <c r="D60" s="15"/>
      <c r="E60" s="5"/>
      <c r="F60" s="25"/>
      <c r="G60" s="25"/>
      <c r="I60" s="16">
        <v>58</v>
      </c>
      <c r="J60" s="17">
        <v>7.1799999999999998E-3</v>
      </c>
      <c r="K60" s="18">
        <f t="shared" si="11"/>
        <v>91394.358953812189</v>
      </c>
      <c r="L60" s="18">
        <f t="shared" si="0"/>
        <v>656.21149728837145</v>
      </c>
      <c r="M60" s="17">
        <f t="shared" si="1"/>
        <v>0.4216669373139651</v>
      </c>
      <c r="N60" s="17">
        <f t="shared" si="2"/>
        <v>0.4185395744644072</v>
      </c>
      <c r="O60" s="18">
        <f t="shared" si="3"/>
        <v>38537.979427827151</v>
      </c>
      <c r="P60" s="18">
        <f t="shared" si="4"/>
        <v>765851.88179146743</v>
      </c>
      <c r="Q60" s="18">
        <f t="shared" si="5"/>
        <v>274.65048083372648</v>
      </c>
      <c r="R60" s="18">
        <f t="shared" si="6"/>
        <v>27423.361234203257</v>
      </c>
      <c r="S60" s="1"/>
      <c r="T60" s="1">
        <f t="shared" si="18"/>
        <v>58</v>
      </c>
      <c r="U60" s="3">
        <f t="shared" si="19"/>
        <v>0.93826100639264076</v>
      </c>
      <c r="V60" s="3">
        <f t="shared" si="20"/>
        <v>0.93826100639264076</v>
      </c>
      <c r="W60" s="3">
        <f t="shared" si="21"/>
        <v>0</v>
      </c>
    </row>
    <row r="61" spans="1:25" x14ac:dyDescent="0.2">
      <c r="A61" s="13"/>
      <c r="B61" s="1"/>
      <c r="C61" s="5"/>
      <c r="D61" s="15"/>
      <c r="E61" s="5"/>
      <c r="F61" s="25"/>
      <c r="G61" s="25"/>
      <c r="I61" s="16">
        <v>59</v>
      </c>
      <c r="J61" s="17">
        <v>7.7400000000000004E-3</v>
      </c>
      <c r="K61" s="18">
        <f t="shared" si="11"/>
        <v>90738.147456523817</v>
      </c>
      <c r="L61" s="18">
        <f t="shared" si="0"/>
        <v>702.31326131349442</v>
      </c>
      <c r="M61" s="17">
        <f t="shared" si="1"/>
        <v>0.41543540622065528</v>
      </c>
      <c r="N61" s="17">
        <f t="shared" si="2"/>
        <v>0.41235426055606628</v>
      </c>
      <c r="O61" s="18">
        <f t="shared" si="3"/>
        <v>37695.83914831069</v>
      </c>
      <c r="P61" s="18">
        <f t="shared" si="4"/>
        <v>727313.90236364026</v>
      </c>
      <c r="Q61" s="18">
        <f t="shared" si="5"/>
        <v>289.60186554764533</v>
      </c>
      <c r="R61" s="18">
        <f t="shared" si="6"/>
        <v>27148.710753369531</v>
      </c>
      <c r="S61" s="1"/>
      <c r="T61" s="1">
        <f t="shared" si="18"/>
        <v>59</v>
      </c>
      <c r="U61" s="3">
        <f t="shared" si="19"/>
        <v>0.94303542250428318</v>
      </c>
      <c r="V61" s="3">
        <f t="shared" si="20"/>
        <v>0.94303542250428318</v>
      </c>
      <c r="W61" s="3">
        <f t="shared" si="21"/>
        <v>0</v>
      </c>
    </row>
    <row r="62" spans="1:25" x14ac:dyDescent="0.2">
      <c r="A62" s="13"/>
      <c r="B62" s="1"/>
      <c r="C62" s="5"/>
      <c r="D62" s="15"/>
      <c r="E62" s="5"/>
      <c r="F62" s="25"/>
      <c r="G62" s="25"/>
      <c r="I62" s="16">
        <v>60</v>
      </c>
      <c r="J62" s="17">
        <v>8.3400000000000002E-3</v>
      </c>
      <c r="K62" s="18">
        <f t="shared" si="11"/>
        <v>90035.834195210322</v>
      </c>
      <c r="L62" s="18">
        <f t="shared" si="0"/>
        <v>750.89885718805408</v>
      </c>
      <c r="M62" s="17">
        <f t="shared" si="1"/>
        <v>0.40929596671985746</v>
      </c>
      <c r="N62" s="17">
        <f t="shared" si="2"/>
        <v>0.40626035522765158</v>
      </c>
      <c r="O62" s="18">
        <f t="shared" si="3"/>
        <v>36851.30379635741</v>
      </c>
      <c r="P62" s="18">
        <f t="shared" si="4"/>
        <v>689618.06321532954</v>
      </c>
      <c r="Q62" s="18">
        <f t="shared" si="5"/>
        <v>305.06043646125647</v>
      </c>
      <c r="R62" s="18">
        <f t="shared" si="6"/>
        <v>26859.108887821887</v>
      </c>
      <c r="S62" s="1"/>
      <c r="T62" s="1">
        <f t="shared" si="18"/>
        <v>60</v>
      </c>
      <c r="U62" s="3">
        <f t="shared" si="19"/>
        <v>0.94754533127420282</v>
      </c>
      <c r="V62" s="3">
        <f t="shared" si="20"/>
        <v>0.94754533127420282</v>
      </c>
      <c r="W62" s="3">
        <f t="shared" si="21"/>
        <v>0</v>
      </c>
    </row>
    <row r="63" spans="1:25" x14ac:dyDescent="0.2">
      <c r="A63" s="13"/>
      <c r="B63" s="1"/>
      <c r="C63" s="5"/>
      <c r="D63" s="15"/>
      <c r="E63" s="5"/>
      <c r="F63" s="25"/>
      <c r="G63" s="25"/>
      <c r="I63">
        <v>61</v>
      </c>
      <c r="J63" s="2">
        <v>9.0200000000000002E-3</v>
      </c>
      <c r="K63" s="1">
        <f t="shared" si="11"/>
        <v>89284.935338022275</v>
      </c>
      <c r="L63" s="1">
        <f t="shared" si="0"/>
        <v>805.35011674896089</v>
      </c>
      <c r="M63" s="2">
        <f t="shared" si="1"/>
        <v>0.40324725785207632</v>
      </c>
      <c r="N63" s="2">
        <f t="shared" si="2"/>
        <v>0.40025650761344989</v>
      </c>
      <c r="O63" s="1">
        <f t="shared" si="3"/>
        <v>36003.905342557431</v>
      </c>
      <c r="P63" s="1">
        <f t="shared" si="4"/>
        <v>652766.75941897219</v>
      </c>
      <c r="Q63" s="1">
        <f t="shared" si="5"/>
        <v>322.34662513602319</v>
      </c>
      <c r="R63" s="1">
        <f t="shared" si="6"/>
        <v>26554.048451360632</v>
      </c>
      <c r="S63" s="1"/>
      <c r="T63" s="1">
        <f t="shared" si="18"/>
        <v>61</v>
      </c>
      <c r="U63" s="3">
        <f t="shared" si="19"/>
        <v>0.95179172741876605</v>
      </c>
      <c r="V63" s="3">
        <f t="shared" si="20"/>
        <v>0.95179172741876605</v>
      </c>
      <c r="W63" s="3">
        <f t="shared" si="21"/>
        <v>0</v>
      </c>
    </row>
    <row r="64" spans="1:25" x14ac:dyDescent="0.2">
      <c r="A64" s="13"/>
      <c r="B64" s="1"/>
      <c r="C64" s="5"/>
      <c r="D64" s="15"/>
      <c r="E64" s="5"/>
      <c r="F64" s="25"/>
      <c r="G64" s="25"/>
      <c r="I64">
        <v>62</v>
      </c>
      <c r="J64" s="2">
        <v>9.8099999999999993E-3</v>
      </c>
      <c r="K64" s="1">
        <f t="shared" si="11"/>
        <v>88479.585221273315</v>
      </c>
      <c r="L64" s="1">
        <f t="shared" si="0"/>
        <v>867.98473102069113</v>
      </c>
      <c r="M64" s="2">
        <f t="shared" si="1"/>
        <v>0.3972879387705186</v>
      </c>
      <c r="N64" s="2">
        <f t="shared" si="2"/>
        <v>0.39434138681128073</v>
      </c>
      <c r="O64" s="1">
        <f t="shared" si="3"/>
        <v>35151.872035830114</v>
      </c>
      <c r="P64" s="1">
        <f t="shared" si="4"/>
        <v>616762.85407641472</v>
      </c>
      <c r="Q64" s="1">
        <f t="shared" si="5"/>
        <v>342.28230256171582</v>
      </c>
      <c r="R64" s="1">
        <f t="shared" si="6"/>
        <v>26231.701826224609</v>
      </c>
      <c r="S64" s="1"/>
      <c r="T64" s="1">
        <f t="shared" si="18"/>
        <v>62</v>
      </c>
      <c r="U64" s="3">
        <f t="shared" si="19"/>
        <v>0.95577589138410601</v>
      </c>
      <c r="V64" s="3">
        <f t="shared" si="20"/>
        <v>0.95577589138410601</v>
      </c>
      <c r="W64" s="3">
        <f t="shared" si="21"/>
        <v>0</v>
      </c>
    </row>
    <row r="65" spans="1:23" x14ac:dyDescent="0.2">
      <c r="A65" s="13"/>
      <c r="B65" s="1"/>
      <c r="C65" s="5"/>
      <c r="D65" s="15"/>
      <c r="E65" s="5"/>
      <c r="F65" s="25"/>
      <c r="G65" s="25"/>
      <c r="I65">
        <v>63</v>
      </c>
      <c r="J65" s="2">
        <v>1.072E-2</v>
      </c>
      <c r="K65" s="1">
        <f t="shared" si="11"/>
        <v>87611.600490252618</v>
      </c>
      <c r="L65" s="1">
        <f t="shared" si="0"/>
        <v>939.19635725550813</v>
      </c>
      <c r="M65" s="2">
        <f t="shared" si="1"/>
        <v>0.39141668844386079</v>
      </c>
      <c r="N65" s="2">
        <f t="shared" si="2"/>
        <v>0.38851368158746874</v>
      </c>
      <c r="O65" s="1">
        <f t="shared" si="3"/>
        <v>34292.642533161212</v>
      </c>
      <c r="P65" s="1">
        <f t="shared" si="4"/>
        <v>581610.98204058455</v>
      </c>
      <c r="Q65" s="1">
        <f t="shared" si="5"/>
        <v>364.89063449087701</v>
      </c>
      <c r="R65" s="1">
        <f t="shared" si="6"/>
        <v>25889.419523662895</v>
      </c>
      <c r="S65" s="1"/>
      <c r="T65" s="1">
        <f t="shared" si="18"/>
        <v>63</v>
      </c>
      <c r="U65" s="3">
        <f t="shared" si="19"/>
        <v>0.95950203451319571</v>
      </c>
      <c r="V65" s="3">
        <f t="shared" si="20"/>
        <v>0.95950203451319571</v>
      </c>
      <c r="W65" s="3">
        <f t="shared" si="21"/>
        <v>0</v>
      </c>
    </row>
    <row r="66" spans="1:23" x14ac:dyDescent="0.2">
      <c r="A66" s="13"/>
      <c r="B66" s="1"/>
      <c r="C66" s="5"/>
      <c r="D66" s="15"/>
      <c r="E66" s="5"/>
      <c r="F66" s="25"/>
      <c r="G66" s="25"/>
      <c r="I66">
        <v>64</v>
      </c>
      <c r="J66" s="2">
        <v>1.18E-2</v>
      </c>
      <c r="K66" s="1">
        <f t="shared" si="11"/>
        <v>86672.404132997108</v>
      </c>
      <c r="L66" s="1">
        <f t="shared" ref="L66:L109" si="22">+K66*J66</f>
        <v>1022.7343687693658</v>
      </c>
      <c r="M66" s="2">
        <f t="shared" ref="M66:M109" si="23">+(1/(1+S$2))^I66</f>
        <v>0.38563220536340964</v>
      </c>
      <c r="N66" s="2">
        <f t="shared" ref="N66:N109" si="24">+(1/(1+S$2))^(I66+0.5)</f>
        <v>0.38277210008617613</v>
      </c>
      <c r="O66" s="1">
        <f t="shared" ref="O66:O109" si="25">+M66*K66</f>
        <v>33423.670349956374</v>
      </c>
      <c r="P66" s="1">
        <f t="shared" ref="P66:P109" si="26">+O66+P67</f>
        <v>547318.33950742334</v>
      </c>
      <c r="Q66" s="1">
        <f t="shared" ref="Q66:Q109" si="27">+N66*L66</f>
        <v>391.47418216415986</v>
      </c>
      <c r="R66" s="1">
        <f t="shared" ref="R66:R109" si="28">+Q66+R67</f>
        <v>25524.528889172019</v>
      </c>
      <c r="S66" s="1"/>
      <c r="T66" s="1">
        <f t="shared" si="18"/>
        <v>64</v>
      </c>
      <c r="U66" s="3">
        <f t="shared" si="19"/>
        <v>0.96297497432027535</v>
      </c>
      <c r="V66" s="3">
        <f t="shared" si="20"/>
        <v>0.96297497432027535</v>
      </c>
      <c r="W66" s="3">
        <f t="shared" si="21"/>
        <v>0</v>
      </c>
    </row>
    <row r="67" spans="1:23" x14ac:dyDescent="0.2">
      <c r="A67" s="13"/>
      <c r="B67" s="1"/>
      <c r="C67" s="5"/>
      <c r="D67" s="15"/>
      <c r="E67" s="5"/>
      <c r="F67" s="25"/>
      <c r="G67" s="25"/>
      <c r="I67">
        <v>65</v>
      </c>
      <c r="J67" s="2">
        <v>1.306E-2</v>
      </c>
      <c r="K67" s="1">
        <f t="shared" ref="K67:K109" si="29">+K66-L66</f>
        <v>85649.669764227743</v>
      </c>
      <c r="L67" s="1">
        <f t="shared" si="22"/>
        <v>1118.5846871208144</v>
      </c>
      <c r="M67" s="2">
        <f t="shared" si="23"/>
        <v>0.37993320725459084</v>
      </c>
      <c r="N67" s="2">
        <f t="shared" si="24"/>
        <v>0.37711536954303071</v>
      </c>
      <c r="O67" s="1">
        <f t="shared" si="25"/>
        <v>32541.153733819603</v>
      </c>
      <c r="P67" s="1">
        <f t="shared" si="26"/>
        <v>513894.66915746703</v>
      </c>
      <c r="Q67" s="1">
        <f t="shared" si="27"/>
        <v>421.83547764874129</v>
      </c>
      <c r="R67" s="1">
        <f t="shared" si="28"/>
        <v>25133.054707007861</v>
      </c>
      <c r="S67" s="1"/>
      <c r="T67" s="1">
        <f t="shared" si="18"/>
        <v>65</v>
      </c>
      <c r="U67" s="3">
        <f t="shared" si="19"/>
        <v>0.96620026865774145</v>
      </c>
      <c r="V67" s="3">
        <f t="shared" si="20"/>
        <v>0.96620026865774145</v>
      </c>
      <c r="W67" s="3">
        <f t="shared" si="21"/>
        <v>0</v>
      </c>
    </row>
    <row r="68" spans="1:23" x14ac:dyDescent="0.2">
      <c r="A68" s="13"/>
      <c r="B68" s="1"/>
      <c r="C68" s="5"/>
      <c r="D68" s="15"/>
      <c r="E68" s="5"/>
      <c r="F68" s="25"/>
      <c r="G68" s="25"/>
      <c r="I68">
        <v>66</v>
      </c>
      <c r="J68" s="2">
        <v>1.452E-2</v>
      </c>
      <c r="K68" s="1">
        <f t="shared" si="29"/>
        <v>84531.085077106924</v>
      </c>
      <c r="L68" s="1">
        <f t="shared" si="22"/>
        <v>1227.3913553195925</v>
      </c>
      <c r="M68" s="2">
        <f t="shared" si="23"/>
        <v>0.37431843079270033</v>
      </c>
      <c r="N68" s="2">
        <f t="shared" si="24"/>
        <v>0.37154223600298597</v>
      </c>
      <c r="O68" s="1">
        <f t="shared" si="25"/>
        <v>31641.543119266913</v>
      </c>
      <c r="P68" s="1">
        <f t="shared" si="26"/>
        <v>481353.51542364742</v>
      </c>
      <c r="Q68" s="1">
        <f t="shared" si="27"/>
        <v>456.02772860617688</v>
      </c>
      <c r="R68" s="1">
        <f t="shared" si="28"/>
        <v>24711.219229359118</v>
      </c>
      <c r="S68" s="1"/>
      <c r="T68" s="1">
        <f t="shared" si="18"/>
        <v>66</v>
      </c>
      <c r="U68" s="3">
        <f t="shared" si="19"/>
        <v>0.96918491562258735</v>
      </c>
      <c r="V68" s="3">
        <f t="shared" si="20"/>
        <v>0.96918491562258735</v>
      </c>
      <c r="W68" s="3">
        <f t="shared" si="21"/>
        <v>0</v>
      </c>
    </row>
    <row r="69" spans="1:23" x14ac:dyDescent="0.2">
      <c r="A69" s="13"/>
      <c r="B69" s="1"/>
      <c r="C69" s="5"/>
      <c r="D69" s="15"/>
      <c r="E69" s="5"/>
      <c r="F69" s="25"/>
      <c r="G69" s="25"/>
      <c r="I69">
        <v>67</v>
      </c>
      <c r="J69" s="2">
        <v>1.6160000000000001E-2</v>
      </c>
      <c r="K69" s="1">
        <f t="shared" si="29"/>
        <v>83303.693721787335</v>
      </c>
      <c r="L69" s="1">
        <f t="shared" si="22"/>
        <v>1346.1876905440834</v>
      </c>
      <c r="M69" s="2">
        <f t="shared" si="23"/>
        <v>0.36878663132285755</v>
      </c>
      <c r="N69" s="2">
        <f t="shared" si="24"/>
        <v>0.36605146404235084</v>
      </c>
      <c r="O69" s="1">
        <f t="shared" si="25"/>
        <v>30721.288584409031</v>
      </c>
      <c r="P69" s="1">
        <f t="shared" si="26"/>
        <v>449711.9723043805</v>
      </c>
      <c r="Q69" s="1">
        <f t="shared" si="27"/>
        <v>492.77397499945283</v>
      </c>
      <c r="R69" s="1">
        <f t="shared" si="28"/>
        <v>24255.191500752942</v>
      </c>
      <c r="S69" s="1"/>
      <c r="T69" s="1">
        <f t="shared" si="18"/>
        <v>67</v>
      </c>
      <c r="U69" s="3">
        <f t="shared" si="19"/>
        <v>0.97193718464247936</v>
      </c>
      <c r="V69" s="3">
        <f t="shared" si="20"/>
        <v>0.97193718464247936</v>
      </c>
      <c r="W69" s="3">
        <f t="shared" si="21"/>
        <v>0</v>
      </c>
    </row>
    <row r="70" spans="1:23" x14ac:dyDescent="0.2">
      <c r="A70" s="13"/>
      <c r="B70" s="1"/>
      <c r="C70" s="5"/>
      <c r="D70" s="15"/>
      <c r="E70" s="5"/>
      <c r="F70" s="25"/>
      <c r="G70" s="25"/>
      <c r="I70">
        <v>68</v>
      </c>
      <c r="J70" s="2">
        <v>1.7940000000000001E-2</v>
      </c>
      <c r="K70" s="1">
        <f t="shared" si="29"/>
        <v>81957.506031243247</v>
      </c>
      <c r="L70" s="1">
        <f t="shared" si="22"/>
        <v>1470.317658200504</v>
      </c>
      <c r="M70" s="2">
        <f t="shared" si="23"/>
        <v>0.36333658258409612</v>
      </c>
      <c r="N70" s="2">
        <f t="shared" si="24"/>
        <v>0.36064183649492693</v>
      </c>
      <c r="O70" s="1">
        <f t="shared" si="25"/>
        <v>29778.160158507369</v>
      </c>
      <c r="P70" s="1">
        <f t="shared" si="26"/>
        <v>418990.68371997145</v>
      </c>
      <c r="Q70" s="1">
        <f t="shared" si="27"/>
        <v>530.25806048435004</v>
      </c>
      <c r="R70" s="1">
        <f t="shared" si="28"/>
        <v>23762.417525753488</v>
      </c>
      <c r="S70" s="1"/>
      <c r="T70" s="1">
        <f t="shared" si="18"/>
        <v>68</v>
      </c>
      <c r="U70" s="3">
        <f t="shared" si="19"/>
        <v>0.97446556079829461</v>
      </c>
      <c r="V70" s="3">
        <f t="shared" si="20"/>
        <v>0.97446556079829461</v>
      </c>
      <c r="W70" s="3">
        <f t="shared" si="21"/>
        <v>0</v>
      </c>
    </row>
    <row r="71" spans="1:23" x14ac:dyDescent="0.2">
      <c r="A71" s="13"/>
      <c r="B71" s="1"/>
      <c r="C71" s="5"/>
      <c r="D71" s="15"/>
      <c r="E71" s="5"/>
      <c r="F71" s="25"/>
      <c r="G71" s="25"/>
      <c r="I71">
        <v>69</v>
      </c>
      <c r="J71" s="2">
        <v>1.9859999999999999E-2</v>
      </c>
      <c r="K71" s="1">
        <f t="shared" si="29"/>
        <v>80487.188373042736</v>
      </c>
      <c r="L71" s="1">
        <f t="shared" si="22"/>
        <v>1598.4755610886286</v>
      </c>
      <c r="M71" s="2">
        <f t="shared" si="23"/>
        <v>0.35796707643753317</v>
      </c>
      <c r="N71" s="2">
        <f t="shared" si="24"/>
        <v>0.35531215418219403</v>
      </c>
      <c r="O71" s="1">
        <f t="shared" si="25"/>
        <v>28811.763512575119</v>
      </c>
      <c r="P71" s="1">
        <f t="shared" si="26"/>
        <v>389212.5235614641</v>
      </c>
      <c r="Q71" s="1">
        <f t="shared" si="27"/>
        <v>567.95779501799188</v>
      </c>
      <c r="R71" s="1">
        <f t="shared" si="28"/>
        <v>23232.159465269138</v>
      </c>
      <c r="S71" s="1"/>
      <c r="T71" s="1">
        <f t="shared" si="18"/>
        <v>69</v>
      </c>
      <c r="U71" s="3">
        <f t="shared" si="19"/>
        <v>0.97677936968486534</v>
      </c>
      <c r="V71" s="3">
        <f t="shared" si="20"/>
        <v>0.97677936968486534</v>
      </c>
      <c r="W71" s="3">
        <f t="shared" si="21"/>
        <v>0</v>
      </c>
    </row>
    <row r="72" spans="1:23" x14ac:dyDescent="0.2">
      <c r="A72" s="13"/>
      <c r="B72" s="1"/>
      <c r="C72" s="5"/>
      <c r="D72" s="15"/>
      <c r="E72" s="5"/>
      <c r="F72" s="25"/>
      <c r="G72" s="25"/>
      <c r="I72">
        <v>70</v>
      </c>
      <c r="J72" s="2">
        <v>2.1930000000000002E-2</v>
      </c>
      <c r="K72" s="1">
        <f t="shared" si="29"/>
        <v>78888.712811954101</v>
      </c>
      <c r="L72" s="1">
        <f t="shared" si="22"/>
        <v>1730.0294719661536</v>
      </c>
      <c r="M72" s="2">
        <f t="shared" si="23"/>
        <v>0.35267692259855493</v>
      </c>
      <c r="N72" s="2">
        <f t="shared" si="24"/>
        <v>0.35006123564748187</v>
      </c>
      <c r="O72" s="1">
        <f t="shared" si="25"/>
        <v>27822.228462281164</v>
      </c>
      <c r="P72" s="1">
        <f t="shared" si="26"/>
        <v>360400.76004888897</v>
      </c>
      <c r="Q72" s="1">
        <f t="shared" si="27"/>
        <v>605.61625466303235</v>
      </c>
      <c r="R72" s="1">
        <f t="shared" si="28"/>
        <v>22664.201670251146</v>
      </c>
      <c r="S72" s="1"/>
      <c r="T72" s="1">
        <f t="shared" si="18"/>
        <v>70</v>
      </c>
      <c r="U72" s="3">
        <f t="shared" si="19"/>
        <v>0.9788886489299653</v>
      </c>
      <c r="V72" s="3">
        <f t="shared" si="20"/>
        <v>0.9788886489299653</v>
      </c>
      <c r="W72" s="3">
        <f t="shared" si="21"/>
        <v>0</v>
      </c>
    </row>
    <row r="73" spans="1:23" x14ac:dyDescent="0.2">
      <c r="A73" s="13"/>
      <c r="B73" s="1"/>
      <c r="C73" s="5"/>
      <c r="D73" s="15"/>
      <c r="E73" s="5"/>
      <c r="F73" s="25"/>
      <c r="G73" s="25"/>
      <c r="I73">
        <v>71</v>
      </c>
      <c r="J73" s="2">
        <v>2.4150000000000001E-2</v>
      </c>
      <c r="K73" s="1">
        <f t="shared" si="29"/>
        <v>77158.683339987954</v>
      </c>
      <c r="L73" s="1">
        <f t="shared" si="22"/>
        <v>1863.3822026607093</v>
      </c>
      <c r="M73" s="2">
        <f t="shared" si="23"/>
        <v>0.34746494837296055</v>
      </c>
      <c r="N73" s="2">
        <f t="shared" si="24"/>
        <v>0.34488791689407083</v>
      </c>
      <c r="O73" s="1">
        <f t="shared" si="25"/>
        <v>26809.937923254525</v>
      </c>
      <c r="P73" s="1">
        <f t="shared" si="26"/>
        <v>332578.5315866078</v>
      </c>
      <c r="Q73" s="1">
        <f t="shared" si="27"/>
        <v>642.65800625313739</v>
      </c>
      <c r="R73" s="1">
        <f t="shared" si="28"/>
        <v>22058.585415588113</v>
      </c>
      <c r="S73" s="1"/>
      <c r="T73" s="1">
        <f t="shared" si="18"/>
        <v>71</v>
      </c>
      <c r="U73" s="3">
        <f t="shared" si="19"/>
        <v>0.9808041920391618</v>
      </c>
      <c r="V73" s="3">
        <f t="shared" si="20"/>
        <v>0.9808041920391618</v>
      </c>
      <c r="W73" s="3">
        <f t="shared" si="21"/>
        <v>0</v>
      </c>
    </row>
    <row r="74" spans="1:23" x14ac:dyDescent="0.2">
      <c r="A74" s="13"/>
      <c r="B74" s="1"/>
      <c r="C74" s="5"/>
      <c r="D74" s="15"/>
      <c r="E74" s="5"/>
      <c r="F74" s="25"/>
      <c r="G74" s="25"/>
      <c r="I74">
        <v>72</v>
      </c>
      <c r="J74" s="2">
        <v>2.657E-2</v>
      </c>
      <c r="K74" s="1">
        <f t="shared" si="29"/>
        <v>75295.301137327246</v>
      </c>
      <c r="L74" s="1">
        <f t="shared" si="22"/>
        <v>2000.5961512187848</v>
      </c>
      <c r="M74" s="2">
        <f t="shared" si="23"/>
        <v>0.34232999839700551</v>
      </c>
      <c r="N74" s="2">
        <f t="shared" si="24"/>
        <v>0.33979105112716346</v>
      </c>
      <c r="O74" s="1">
        <f t="shared" si="25"/>
        <v>25775.840317643284</v>
      </c>
      <c r="P74" s="1">
        <f t="shared" si="26"/>
        <v>305768.5936633533</v>
      </c>
      <c r="Q74" s="1">
        <f t="shared" si="27"/>
        <v>679.7846691035885</v>
      </c>
      <c r="R74" s="1">
        <f t="shared" si="28"/>
        <v>21415.927409334978</v>
      </c>
      <c r="S74" s="1"/>
      <c r="T74" s="1">
        <f t="shared" si="18"/>
        <v>72</v>
      </c>
      <c r="U74" s="3">
        <f t="shared" si="19"/>
        <v>0.98253917386048661</v>
      </c>
      <c r="V74" s="3">
        <f t="shared" si="20"/>
        <v>0.98253917386048661</v>
      </c>
      <c r="W74" s="3">
        <f t="shared" si="21"/>
        <v>0</v>
      </c>
    </row>
    <row r="75" spans="1:23" x14ac:dyDescent="0.2">
      <c r="A75" s="13"/>
      <c r="B75" s="1"/>
      <c r="C75" s="5"/>
      <c r="D75" s="15"/>
      <c r="E75" s="5"/>
      <c r="F75" s="25"/>
      <c r="G75" s="25"/>
      <c r="I75">
        <v>73</v>
      </c>
      <c r="J75" s="2">
        <v>2.9229999999999999E-2</v>
      </c>
      <c r="K75" s="1">
        <f t="shared" si="29"/>
        <v>73294.704986108467</v>
      </c>
      <c r="L75" s="1">
        <f t="shared" si="22"/>
        <v>2142.4042267439504</v>
      </c>
      <c r="M75" s="2">
        <f t="shared" si="23"/>
        <v>0.33727093438128625</v>
      </c>
      <c r="N75" s="2">
        <f t="shared" si="24"/>
        <v>0.33476950849966847</v>
      </c>
      <c r="O75" s="1">
        <f t="shared" si="25"/>
        <v>24720.173635865522</v>
      </c>
      <c r="P75" s="1">
        <f t="shared" si="26"/>
        <v>279992.75334570999</v>
      </c>
      <c r="Q75" s="1">
        <f t="shared" si="27"/>
        <v>717.21160999468452</v>
      </c>
      <c r="R75" s="1">
        <f t="shared" si="28"/>
        <v>20736.142740231389</v>
      </c>
      <c r="S75" s="1"/>
      <c r="T75" s="1">
        <f t="shared" si="18"/>
        <v>73</v>
      </c>
      <c r="U75" s="3">
        <f t="shared" si="19"/>
        <v>0.98411143112629318</v>
      </c>
      <c r="V75" s="3">
        <f t="shared" si="20"/>
        <v>0.98411143112629318</v>
      </c>
      <c r="W75" s="3">
        <f t="shared" si="21"/>
        <v>0</v>
      </c>
    </row>
    <row r="76" spans="1:23" x14ac:dyDescent="0.2">
      <c r="A76" s="13"/>
      <c r="B76" s="1"/>
      <c r="C76" s="5"/>
      <c r="D76" s="15"/>
      <c r="E76" s="5"/>
      <c r="F76" s="25"/>
      <c r="G76" s="25"/>
      <c r="I76">
        <v>74</v>
      </c>
      <c r="J76" s="2">
        <v>3.2230000000000002E-2</v>
      </c>
      <c r="K76" s="1">
        <f t="shared" si="29"/>
        <v>71152.300759364516</v>
      </c>
      <c r="L76" s="1">
        <f t="shared" si="22"/>
        <v>2293.2386534743187</v>
      </c>
      <c r="M76" s="2">
        <f t="shared" si="23"/>
        <v>0.33228663485841009</v>
      </c>
      <c r="N76" s="2">
        <f t="shared" si="24"/>
        <v>0.32982217586174239</v>
      </c>
      <c r="O76" s="1">
        <f t="shared" si="25"/>
        <v>23642.95858176273</v>
      </c>
      <c r="P76" s="1">
        <f t="shared" si="26"/>
        <v>255272.57970984449</v>
      </c>
      <c r="Q76" s="1">
        <f t="shared" si="27"/>
        <v>756.36096245915201</v>
      </c>
      <c r="R76" s="1">
        <f t="shared" si="28"/>
        <v>20018.931130236706</v>
      </c>
      <c r="S76" s="1"/>
      <c r="T76" s="1">
        <f t="shared" si="18"/>
        <v>74</v>
      </c>
      <c r="U76" s="3">
        <f t="shared" si="19"/>
        <v>0.98555770953846444</v>
      </c>
      <c r="V76" s="3">
        <f t="shared" si="20"/>
        <v>0.98555770953846444</v>
      </c>
      <c r="W76" s="3">
        <f t="shared" si="21"/>
        <v>0</v>
      </c>
    </row>
    <row r="77" spans="1:23" x14ac:dyDescent="0.2">
      <c r="A77" s="13"/>
      <c r="B77" s="1"/>
      <c r="C77" s="5"/>
      <c r="D77" s="15"/>
      <c r="E77" s="5"/>
      <c r="F77" s="25"/>
      <c r="G77" s="25"/>
      <c r="I77">
        <v>75</v>
      </c>
      <c r="J77" s="2">
        <v>3.5680000000000003E-2</v>
      </c>
      <c r="K77" s="1">
        <f t="shared" si="29"/>
        <v>68859.062105890203</v>
      </c>
      <c r="L77" s="1">
        <f t="shared" si="22"/>
        <v>2456.8913359381627</v>
      </c>
      <c r="M77" s="2">
        <f t="shared" si="23"/>
        <v>0.32737599493439423</v>
      </c>
      <c r="N77" s="2">
        <f t="shared" si="24"/>
        <v>0.32494795651403197</v>
      </c>
      <c r="O77" s="1">
        <f t="shared" si="25"/>
        <v>22542.803967165048</v>
      </c>
      <c r="P77" s="1">
        <f t="shared" si="26"/>
        <v>231629.62112808175</v>
      </c>
      <c r="Q77" s="1">
        <f t="shared" si="27"/>
        <v>798.36181899013604</v>
      </c>
      <c r="R77" s="1">
        <f t="shared" si="28"/>
        <v>19262.570167777554</v>
      </c>
      <c r="S77" s="1"/>
      <c r="T77" s="1">
        <f t="shared" si="18"/>
        <v>75</v>
      </c>
      <c r="U77" s="3">
        <f t="shared" si="19"/>
        <v>0.98698067938579803</v>
      </c>
      <c r="V77" s="3">
        <f t="shared" si="20"/>
        <v>0.98698067938579803</v>
      </c>
      <c r="W77" s="3">
        <f t="shared" si="21"/>
        <v>0</v>
      </c>
    </row>
    <row r="78" spans="1:23" x14ac:dyDescent="0.2">
      <c r="A78" s="13"/>
      <c r="B78" s="1"/>
      <c r="C78" s="5"/>
      <c r="D78" s="15"/>
      <c r="E78" s="5"/>
      <c r="F78" s="25"/>
      <c r="G78" s="25"/>
      <c r="I78">
        <v>76</v>
      </c>
      <c r="J78" s="2">
        <v>3.9609999999999999E-2</v>
      </c>
      <c r="K78" s="1">
        <f t="shared" si="29"/>
        <v>66402.170769952034</v>
      </c>
      <c r="L78" s="1">
        <f t="shared" si="22"/>
        <v>2630.1899841978002</v>
      </c>
      <c r="M78" s="2">
        <f t="shared" si="23"/>
        <v>0.32253792604373821</v>
      </c>
      <c r="N78" s="2">
        <f t="shared" si="24"/>
        <v>0.32014576996456351</v>
      </c>
      <c r="O78" s="1">
        <f t="shared" si="25"/>
        <v>21417.218444942464</v>
      </c>
      <c r="P78" s="1">
        <f t="shared" si="26"/>
        <v>209086.81716091672</v>
      </c>
      <c r="Q78" s="1">
        <f t="shared" si="27"/>
        <v>842.04419764408783</v>
      </c>
      <c r="R78" s="1">
        <f t="shared" si="28"/>
        <v>18464.208348787419</v>
      </c>
      <c r="S78" s="1"/>
      <c r="T78" s="1">
        <f t="shared" si="18"/>
        <v>76</v>
      </c>
      <c r="U78" s="3">
        <f t="shared" si="19"/>
        <v>0.98875846543399293</v>
      </c>
      <c r="V78" s="3">
        <f t="shared" si="20"/>
        <v>0.98875846543399293</v>
      </c>
      <c r="W78" s="3">
        <f t="shared" si="21"/>
        <v>0</v>
      </c>
    </row>
    <row r="79" spans="1:23" x14ac:dyDescent="0.2">
      <c r="I79">
        <v>77</v>
      </c>
      <c r="J79" s="2">
        <v>4.3999999999999997E-2</v>
      </c>
      <c r="K79" s="1">
        <f t="shared" si="29"/>
        <v>63771.980785754233</v>
      </c>
      <c r="L79" s="1">
        <f t="shared" si="22"/>
        <v>2805.9671545731862</v>
      </c>
      <c r="M79" s="2">
        <f t="shared" si="23"/>
        <v>0.31777135570811649</v>
      </c>
      <c r="N79" s="2">
        <f t="shared" si="24"/>
        <v>0.31541455168922522</v>
      </c>
      <c r="O79" s="1">
        <f t="shared" si="25"/>
        <v>20264.908790481077</v>
      </c>
      <c r="P79" s="1">
        <f t="shared" si="26"/>
        <v>187669.59871597425</v>
      </c>
      <c r="Q79" s="1">
        <f t="shared" si="27"/>
        <v>885.04287211439248</v>
      </c>
      <c r="R79" s="1">
        <f t="shared" si="28"/>
        <v>17622.16415114333</v>
      </c>
      <c r="S79" s="1"/>
      <c r="T79" s="1">
        <f t="shared" si="18"/>
        <v>77</v>
      </c>
      <c r="U79" s="3">
        <f t="shared" si="19"/>
        <v>0.99258333397093268</v>
      </c>
      <c r="V79" s="3">
        <f t="shared" si="20"/>
        <v>0.99258333397093268</v>
      </c>
      <c r="W79" s="3">
        <f t="shared" si="21"/>
        <v>0</v>
      </c>
    </row>
    <row r="80" spans="1:23" x14ac:dyDescent="0.2">
      <c r="I80">
        <v>78</v>
      </c>
      <c r="J80" s="2">
        <v>4.8770000000000001E-2</v>
      </c>
      <c r="K80" s="1">
        <f t="shared" si="29"/>
        <v>60966.013631181049</v>
      </c>
      <c r="L80" s="1">
        <f t="shared" si="22"/>
        <v>2973.3124847926997</v>
      </c>
      <c r="M80" s="2">
        <f t="shared" si="23"/>
        <v>0.31307522729863696</v>
      </c>
      <c r="N80" s="2">
        <f t="shared" si="24"/>
        <v>0.31075325289578842</v>
      </c>
      <c r="O80" s="1">
        <f t="shared" si="25"/>
        <v>19086.948575073806</v>
      </c>
      <c r="P80" s="1">
        <f t="shared" si="26"/>
        <v>167404.68992549318</v>
      </c>
      <c r="Q80" s="1">
        <f t="shared" si="27"/>
        <v>923.96652652499085</v>
      </c>
      <c r="R80" s="1">
        <f t="shared" si="28"/>
        <v>16737.121279028939</v>
      </c>
      <c r="S80" s="1"/>
      <c r="T80" s="1"/>
      <c r="U80" s="1"/>
    </row>
    <row r="81" spans="9:21" x14ac:dyDescent="0.2">
      <c r="I81">
        <v>79</v>
      </c>
      <c r="J81" s="2">
        <v>5.425E-2</v>
      </c>
      <c r="K81" s="1">
        <f t="shared" si="29"/>
        <v>57992.701146388346</v>
      </c>
      <c r="L81" s="1">
        <f t="shared" si="22"/>
        <v>3146.1040371915678</v>
      </c>
      <c r="M81" s="2">
        <f t="shared" si="23"/>
        <v>0.30844849980161287</v>
      </c>
      <c r="N81" s="2">
        <f t="shared" si="24"/>
        <v>0.30616084029141721</v>
      </c>
      <c r="O81" s="1">
        <f t="shared" si="25"/>
        <v>17887.761668046762</v>
      </c>
      <c r="P81" s="1">
        <f t="shared" si="26"/>
        <v>148317.74135041938</v>
      </c>
      <c r="Q81" s="1">
        <f t="shared" si="27"/>
        <v>963.21385567079051</v>
      </c>
      <c r="R81" s="1">
        <f t="shared" si="28"/>
        <v>15813.15475250395</v>
      </c>
      <c r="S81" s="1"/>
      <c r="T81" s="1"/>
      <c r="U81" s="1"/>
    </row>
    <row r="82" spans="9:21" x14ac:dyDescent="0.2">
      <c r="I82">
        <v>80</v>
      </c>
      <c r="J82" s="2">
        <v>6.0389999999999999E-2</v>
      </c>
      <c r="K82" s="1">
        <f t="shared" si="29"/>
        <v>54846.59710919678</v>
      </c>
      <c r="L82" s="1">
        <f t="shared" si="22"/>
        <v>3312.1859994243937</v>
      </c>
      <c r="M82" s="2">
        <f t="shared" si="23"/>
        <v>0.30389014758779592</v>
      </c>
      <c r="N82" s="2">
        <f t="shared" si="24"/>
        <v>0.30163629585361301</v>
      </c>
      <c r="O82" s="1">
        <f t="shared" si="25"/>
        <v>16667.34049020219</v>
      </c>
      <c r="P82" s="1">
        <f t="shared" si="26"/>
        <v>130429.97968237262</v>
      </c>
      <c r="Q82" s="1">
        <f t="shared" si="27"/>
        <v>999.07551604457126</v>
      </c>
      <c r="R82" s="1">
        <f t="shared" si="28"/>
        <v>14849.940896833159</v>
      </c>
      <c r="S82" s="1"/>
      <c r="T82" s="1"/>
      <c r="U82" s="1"/>
    </row>
    <row r="83" spans="9:21" x14ac:dyDescent="0.2">
      <c r="I83">
        <v>81</v>
      </c>
      <c r="J83" s="2">
        <v>6.7280000000000006E-2</v>
      </c>
      <c r="K83" s="1">
        <f t="shared" si="29"/>
        <v>51534.411109772387</v>
      </c>
      <c r="L83" s="1">
        <f t="shared" si="22"/>
        <v>3467.2351794654865</v>
      </c>
      <c r="M83" s="2">
        <f t="shared" si="23"/>
        <v>0.29939916018502061</v>
      </c>
      <c r="N83" s="2">
        <f t="shared" si="24"/>
        <v>0.29717861660454492</v>
      </c>
      <c r="O83" s="1">
        <f t="shared" si="25"/>
        <v>15429.359406895448</v>
      </c>
      <c r="P83" s="1">
        <f t="shared" si="26"/>
        <v>113762.63919217043</v>
      </c>
      <c r="Q83" s="1">
        <f t="shared" si="27"/>
        <v>1030.3881540761643</v>
      </c>
      <c r="R83" s="1">
        <f t="shared" si="28"/>
        <v>13850.865380788588</v>
      </c>
      <c r="S83" s="1"/>
      <c r="T83" s="1"/>
      <c r="U83" s="1"/>
    </row>
    <row r="84" spans="9:21" x14ac:dyDescent="0.2">
      <c r="I84">
        <v>82</v>
      </c>
      <c r="J84" s="2">
        <v>7.4999999999999997E-2</v>
      </c>
      <c r="K84" s="1">
        <f t="shared" si="29"/>
        <v>48067.175930306897</v>
      </c>
      <c r="L84" s="1">
        <f t="shared" si="22"/>
        <v>3605.038194773017</v>
      </c>
      <c r="M84" s="2">
        <f t="shared" si="23"/>
        <v>0.29497454205420753</v>
      </c>
      <c r="N84" s="2">
        <f t="shared" si="24"/>
        <v>0.29278681438871423</v>
      </c>
      <c r="O84" s="1">
        <f t="shared" si="25"/>
        <v>14178.593207881304</v>
      </c>
      <c r="P84" s="1">
        <f t="shared" si="26"/>
        <v>98333.279785274994</v>
      </c>
      <c r="Q84" s="1">
        <f t="shared" si="27"/>
        <v>1055.5076487972328</v>
      </c>
      <c r="R84" s="1">
        <f t="shared" si="28"/>
        <v>12820.477226712423</v>
      </c>
      <c r="S84" s="1"/>
      <c r="T84" s="1"/>
      <c r="U84" s="1"/>
    </row>
    <row r="85" spans="9:21" x14ac:dyDescent="0.2">
      <c r="I85">
        <v>83</v>
      </c>
      <c r="J85" s="2">
        <v>8.3640000000000006E-2</v>
      </c>
      <c r="K85" s="1">
        <f t="shared" si="29"/>
        <v>44462.137735533877</v>
      </c>
      <c r="L85" s="1">
        <f t="shared" si="22"/>
        <v>3718.8132002000539</v>
      </c>
      <c r="M85" s="2">
        <f t="shared" si="23"/>
        <v>0.29061531236867744</v>
      </c>
      <c r="N85" s="2">
        <f t="shared" si="24"/>
        <v>0.28845991565390566</v>
      </c>
      <c r="O85" s="1">
        <f t="shared" si="25"/>
        <v>12921.378046591339</v>
      </c>
      <c r="P85" s="1">
        <f t="shared" si="26"/>
        <v>84154.686577393688</v>
      </c>
      <c r="Q85" s="1">
        <f t="shared" si="27"/>
        <v>1072.7285420623386</v>
      </c>
      <c r="R85" s="1">
        <f t="shared" si="28"/>
        <v>11764.96957791519</v>
      </c>
      <c r="S85" s="1"/>
      <c r="T85" s="1"/>
      <c r="U85" s="1"/>
    </row>
    <row r="86" spans="9:21" x14ac:dyDescent="0.2">
      <c r="I86">
        <v>84</v>
      </c>
      <c r="J86" s="2">
        <v>9.3289999999999998E-2</v>
      </c>
      <c r="K86" s="1">
        <f t="shared" si="29"/>
        <v>40743.324535333821</v>
      </c>
      <c r="L86" s="1">
        <f t="shared" si="22"/>
        <v>3800.9447459012922</v>
      </c>
      <c r="M86" s="2">
        <f t="shared" si="23"/>
        <v>0.28632050479672655</v>
      </c>
      <c r="N86" s="2">
        <f t="shared" si="24"/>
        <v>0.28419696123537513</v>
      </c>
      <c r="O86" s="1">
        <f t="shared" si="25"/>
        <v>11665.649248053634</v>
      </c>
      <c r="P86" s="1">
        <f t="shared" si="26"/>
        <v>71233.308530802344</v>
      </c>
      <c r="Q86" s="1">
        <f t="shared" si="27"/>
        <v>1080.2169466087123</v>
      </c>
      <c r="R86" s="1">
        <f t="shared" si="28"/>
        <v>10692.24103585285</v>
      </c>
      <c r="S86" s="1"/>
      <c r="T86" s="1"/>
      <c r="U86" s="1"/>
    </row>
    <row r="87" spans="9:21" x14ac:dyDescent="0.2">
      <c r="I87">
        <v>85</v>
      </c>
      <c r="J87" s="2">
        <v>0.10407</v>
      </c>
      <c r="K87" s="1">
        <f t="shared" si="29"/>
        <v>36942.379789432525</v>
      </c>
      <c r="L87" s="1">
        <f t="shared" si="22"/>
        <v>3844.5934646862429</v>
      </c>
      <c r="M87" s="2">
        <f t="shared" si="23"/>
        <v>0.28208916728741534</v>
      </c>
      <c r="N87" s="2">
        <f t="shared" si="24"/>
        <v>0.2799970061432267</v>
      </c>
      <c r="O87" s="1">
        <f t="shared" si="25"/>
        <v>10421.045152416464</v>
      </c>
      <c r="P87" s="1">
        <f t="shared" si="26"/>
        <v>59567.659282748704</v>
      </c>
      <c r="Q87" s="1">
        <f t="shared" si="27"/>
        <v>1076.4746599499631</v>
      </c>
      <c r="R87" s="1">
        <f t="shared" si="28"/>
        <v>9612.0240892441379</v>
      </c>
      <c r="S87" s="1"/>
      <c r="T87" s="1"/>
      <c r="U87" s="1"/>
    </row>
    <row r="88" spans="9:21" x14ac:dyDescent="0.2">
      <c r="I88">
        <v>86</v>
      </c>
      <c r="J88" s="2">
        <v>0.11609</v>
      </c>
      <c r="K88" s="1">
        <f t="shared" si="29"/>
        <v>33097.786324746281</v>
      </c>
      <c r="L88" s="1">
        <f t="shared" si="22"/>
        <v>3842.3220144397956</v>
      </c>
      <c r="M88" s="2">
        <f t="shared" si="23"/>
        <v>0.27792036185952257</v>
      </c>
      <c r="N88" s="2">
        <f t="shared" si="24"/>
        <v>0.27585911935293278</v>
      </c>
      <c r="O88" s="1">
        <f t="shared" si="25"/>
        <v>9198.5487521226441</v>
      </c>
      <c r="P88" s="1">
        <f t="shared" si="26"/>
        <v>49146.614130332244</v>
      </c>
      <c r="Q88" s="1">
        <f t="shared" si="27"/>
        <v>1059.9395671737486</v>
      </c>
      <c r="R88" s="1">
        <f t="shared" si="28"/>
        <v>8535.5494292941748</v>
      </c>
      <c r="S88" s="1"/>
      <c r="T88" s="1"/>
      <c r="U88" s="1"/>
    </row>
    <row r="89" spans="9:21" x14ac:dyDescent="0.2">
      <c r="I89">
        <v>87</v>
      </c>
      <c r="J89" s="2">
        <v>0.12945999999999999</v>
      </c>
      <c r="K89" s="1">
        <f t="shared" si="29"/>
        <v>29255.464310306485</v>
      </c>
      <c r="L89" s="1">
        <f t="shared" si="22"/>
        <v>3787.4124096122773</v>
      </c>
      <c r="M89" s="2">
        <f t="shared" si="23"/>
        <v>0.27381316439361836</v>
      </c>
      <c r="N89" s="2">
        <f t="shared" si="24"/>
        <v>0.27178238359894857</v>
      </c>
      <c r="O89" s="1">
        <f t="shared" si="25"/>
        <v>8010.5312586095843</v>
      </c>
      <c r="P89" s="1">
        <f t="shared" si="26"/>
        <v>39948.065378209598</v>
      </c>
      <c r="Q89" s="1">
        <f t="shared" si="27"/>
        <v>1029.3519723566621</v>
      </c>
      <c r="R89" s="1">
        <f t="shared" si="28"/>
        <v>7475.6098621204255</v>
      </c>
      <c r="S89" s="1"/>
      <c r="T89" s="1"/>
      <c r="U89" s="1"/>
    </row>
    <row r="90" spans="9:21" x14ac:dyDescent="0.2">
      <c r="I90">
        <v>88</v>
      </c>
      <c r="J90" s="2">
        <v>0.14432</v>
      </c>
      <c r="K90" s="1">
        <f t="shared" si="29"/>
        <v>25468.051900694209</v>
      </c>
      <c r="L90" s="1">
        <f t="shared" si="22"/>
        <v>3675.5492503081882</v>
      </c>
      <c r="M90" s="2">
        <f t="shared" si="23"/>
        <v>0.2697666644272102</v>
      </c>
      <c r="N90" s="2">
        <f t="shared" si="24"/>
        <v>0.267765895171378</v>
      </c>
      <c r="O90" s="1">
        <f t="shared" si="25"/>
        <v>6870.4314107093478</v>
      </c>
      <c r="P90" s="1">
        <f t="shared" si="26"/>
        <v>31937.534119600012</v>
      </c>
      <c r="Q90" s="1">
        <f t="shared" si="27"/>
        <v>984.18673525525935</v>
      </c>
      <c r="R90" s="1">
        <f t="shared" si="28"/>
        <v>6446.2578897637632</v>
      </c>
      <c r="S90" s="1"/>
      <c r="T90" s="1"/>
      <c r="U90" s="1"/>
    </row>
    <row r="91" spans="9:21" x14ac:dyDescent="0.2">
      <c r="I91">
        <v>89</v>
      </c>
      <c r="J91" s="2">
        <v>0.16078999999999999</v>
      </c>
      <c r="K91" s="1">
        <f t="shared" si="29"/>
        <v>21792.502650386021</v>
      </c>
      <c r="L91" s="1">
        <f t="shared" si="22"/>
        <v>3504.0165011555682</v>
      </c>
      <c r="M91" s="2">
        <f t="shared" si="23"/>
        <v>0.2657799649529165</v>
      </c>
      <c r="N91" s="2">
        <f t="shared" si="24"/>
        <v>0.26380876371564332</v>
      </c>
      <c r="O91" s="1">
        <f t="shared" si="25"/>
        <v>5792.0105906559365</v>
      </c>
      <c r="P91" s="1">
        <f t="shared" si="26"/>
        <v>25067.102708890663</v>
      </c>
      <c r="Q91" s="1">
        <f t="shared" si="27"/>
        <v>924.39026120906453</v>
      </c>
      <c r="R91" s="1">
        <f t="shared" si="28"/>
        <v>5462.0711545085042</v>
      </c>
      <c r="S91" s="1"/>
      <c r="T91" s="1"/>
      <c r="U91" s="1"/>
    </row>
    <row r="92" spans="9:21" x14ac:dyDescent="0.2">
      <c r="I92">
        <v>90</v>
      </c>
      <c r="J92" s="2">
        <v>0.17899999999999999</v>
      </c>
      <c r="K92" s="1">
        <f t="shared" si="29"/>
        <v>18288.486149230452</v>
      </c>
      <c r="L92" s="1">
        <f t="shared" si="22"/>
        <v>3273.6390207122508</v>
      </c>
      <c r="M92" s="2">
        <f t="shared" si="23"/>
        <v>0.26185218221962214</v>
      </c>
      <c r="N92" s="2">
        <f t="shared" si="24"/>
        <v>0.2599101120351166</v>
      </c>
      <c r="O92" s="1">
        <f t="shared" si="25"/>
        <v>4788.8800076693278</v>
      </c>
      <c r="P92" s="1">
        <f t="shared" si="26"/>
        <v>19275.092118234727</v>
      </c>
      <c r="Q92" s="1">
        <f t="shared" si="27"/>
        <v>850.85188463585052</v>
      </c>
      <c r="R92" s="1">
        <f t="shared" si="28"/>
        <v>4537.68089329944</v>
      </c>
      <c r="S92" s="1"/>
      <c r="T92" s="1"/>
      <c r="U92" s="1"/>
    </row>
    <row r="93" spans="9:21" x14ac:dyDescent="0.2">
      <c r="I93">
        <v>91</v>
      </c>
      <c r="J93" s="2">
        <v>0.1991</v>
      </c>
      <c r="K93" s="1">
        <f t="shared" si="29"/>
        <v>15014.8471285182</v>
      </c>
      <c r="L93" s="1">
        <f t="shared" si="22"/>
        <v>2989.4560632879738</v>
      </c>
      <c r="M93" s="2">
        <f t="shared" si="23"/>
        <v>0.25798244553657357</v>
      </c>
      <c r="N93" s="2">
        <f t="shared" si="24"/>
        <v>0.25606907589666666</v>
      </c>
      <c r="O93" s="1">
        <f t="shared" si="25"/>
        <v>3873.5669815729248</v>
      </c>
      <c r="P93" s="1">
        <f t="shared" si="26"/>
        <v>14486.212110565399</v>
      </c>
      <c r="Q93" s="1">
        <f t="shared" si="27"/>
        <v>765.50725155983855</v>
      </c>
      <c r="R93" s="1">
        <f t="shared" si="28"/>
        <v>3686.8290086635898</v>
      </c>
      <c r="S93" s="1"/>
      <c r="T93" s="1"/>
      <c r="U93" s="1"/>
    </row>
    <row r="94" spans="9:21" x14ac:dyDescent="0.2">
      <c r="I94">
        <v>92</v>
      </c>
      <c r="J94" s="2">
        <v>0.22119</v>
      </c>
      <c r="K94" s="1">
        <f t="shared" si="29"/>
        <v>12025.391065230226</v>
      </c>
      <c r="L94" s="1">
        <f t="shared" si="22"/>
        <v>2659.8962497182738</v>
      </c>
      <c r="M94" s="2">
        <f t="shared" si="23"/>
        <v>0.25416989708036813</v>
      </c>
      <c r="N94" s="2">
        <f t="shared" si="24"/>
        <v>0.25228480383908047</v>
      </c>
      <c r="O94" s="1">
        <f t="shared" si="25"/>
        <v>3056.4924094007451</v>
      </c>
      <c r="P94" s="1">
        <f t="shared" si="26"/>
        <v>10612.645128992473</v>
      </c>
      <c r="Q94" s="1">
        <f t="shared" si="27"/>
        <v>671.05140359248048</v>
      </c>
      <c r="R94" s="1">
        <f t="shared" si="28"/>
        <v>2921.3217571037512</v>
      </c>
      <c r="S94" s="1"/>
      <c r="T94" s="1"/>
      <c r="U94" s="1"/>
    </row>
    <row r="95" spans="9:21" x14ac:dyDescent="0.2">
      <c r="I95">
        <v>93</v>
      </c>
      <c r="J95" s="2">
        <v>0.24540000000000001</v>
      </c>
      <c r="K95" s="1">
        <f t="shared" si="29"/>
        <v>9365.4948155119528</v>
      </c>
      <c r="L95" s="1">
        <f t="shared" si="22"/>
        <v>2298.2924277266334</v>
      </c>
      <c r="M95" s="2">
        <f t="shared" si="23"/>
        <v>0.25041369170479616</v>
      </c>
      <c r="N95" s="2">
        <f t="shared" si="24"/>
        <v>0.2485564569843158</v>
      </c>
      <c r="O95" s="1">
        <f t="shared" si="25"/>
        <v>2345.2481313944768</v>
      </c>
      <c r="P95" s="1">
        <f t="shared" si="26"/>
        <v>7556.1527195917279</v>
      </c>
      <c r="Q95" s="1">
        <f t="shared" si="27"/>
        <v>571.25542294961372</v>
      </c>
      <c r="R95" s="1">
        <f t="shared" si="28"/>
        <v>2250.270353511271</v>
      </c>
      <c r="S95" s="1"/>
      <c r="T95" s="1"/>
      <c r="U95" s="1"/>
    </row>
    <row r="96" spans="9:21" x14ac:dyDescent="0.2">
      <c r="I96">
        <v>94</v>
      </c>
      <c r="J96" s="2">
        <v>0.27184000000000003</v>
      </c>
      <c r="K96" s="1">
        <f t="shared" si="29"/>
        <v>7067.2023877853189</v>
      </c>
      <c r="L96" s="1">
        <f t="shared" si="22"/>
        <v>1921.1482970955612</v>
      </c>
      <c r="M96" s="2">
        <f t="shared" si="23"/>
        <v>0.24671299675349379</v>
      </c>
      <c r="N96" s="2">
        <f t="shared" si="24"/>
        <v>0.24488320885154266</v>
      </c>
      <c r="O96" s="1">
        <f t="shared" si="25"/>
        <v>1743.5706797539628</v>
      </c>
      <c r="P96" s="1">
        <f t="shared" si="26"/>
        <v>5210.9045881972506</v>
      </c>
      <c r="Q96" s="1">
        <f t="shared" si="27"/>
        <v>470.45695967243785</v>
      </c>
      <c r="R96" s="1">
        <f t="shared" si="28"/>
        <v>1679.0149305616574</v>
      </c>
      <c r="S96" s="1"/>
      <c r="T96" s="1"/>
      <c r="U96" s="1"/>
    </row>
    <row r="97" spans="9:21" x14ac:dyDescent="0.2">
      <c r="I97">
        <v>95</v>
      </c>
      <c r="J97" s="2">
        <v>0.30058000000000001</v>
      </c>
      <c r="K97" s="1">
        <f t="shared" si="29"/>
        <v>5146.0540906897577</v>
      </c>
      <c r="L97" s="1">
        <f t="shared" si="22"/>
        <v>1546.8009385795274</v>
      </c>
      <c r="M97" s="2">
        <f t="shared" si="23"/>
        <v>0.2430669918753634</v>
      </c>
      <c r="N97" s="2">
        <f t="shared" si="24"/>
        <v>0.24126424517393372</v>
      </c>
      <c r="O97" s="1">
        <f t="shared" si="25"/>
        <v>1250.8358878518679</v>
      </c>
      <c r="P97" s="1">
        <f t="shared" si="26"/>
        <v>3467.3339084432878</v>
      </c>
      <c r="Q97" s="1">
        <f t="shared" si="27"/>
        <v>373.1877608807219</v>
      </c>
      <c r="R97" s="1">
        <f t="shared" si="28"/>
        <v>1208.5579708892194</v>
      </c>
      <c r="S97" s="1"/>
      <c r="T97" s="1"/>
      <c r="U97" s="1"/>
    </row>
    <row r="98" spans="9:21" x14ac:dyDescent="0.2">
      <c r="I98">
        <v>96</v>
      </c>
      <c r="J98" s="2">
        <v>0.33166000000000001</v>
      </c>
      <c r="K98" s="1">
        <f t="shared" si="29"/>
        <v>3599.2531521102301</v>
      </c>
      <c r="L98" s="1">
        <f t="shared" si="22"/>
        <v>1193.728300428879</v>
      </c>
      <c r="M98" s="2">
        <f t="shared" si="23"/>
        <v>0.23947486884272257</v>
      </c>
      <c r="N98" s="2">
        <f t="shared" si="24"/>
        <v>0.23769876371816132</v>
      </c>
      <c r="O98" s="1">
        <f t="shared" si="25"/>
        <v>861.93067653335311</v>
      </c>
      <c r="P98" s="1">
        <f t="shared" si="26"/>
        <v>2216.4980205914198</v>
      </c>
      <c r="Q98" s="1">
        <f t="shared" si="27"/>
        <v>283.7477412273264</v>
      </c>
      <c r="R98" s="1">
        <f t="shared" si="28"/>
        <v>835.37021000849745</v>
      </c>
      <c r="S98" s="1"/>
      <c r="T98" s="1"/>
      <c r="U98" s="1"/>
    </row>
    <row r="99" spans="9:21" x14ac:dyDescent="0.2">
      <c r="I99">
        <v>97</v>
      </c>
      <c r="J99" s="2">
        <v>0.36509999999999998</v>
      </c>
      <c r="K99" s="1">
        <f t="shared" si="29"/>
        <v>2405.5248516813508</v>
      </c>
      <c r="L99" s="1">
        <f t="shared" si="22"/>
        <v>878.25712334886111</v>
      </c>
      <c r="M99" s="2">
        <f t="shared" si="23"/>
        <v>0.2359358313721405</v>
      </c>
      <c r="N99" s="2">
        <f t="shared" si="24"/>
        <v>0.23418597410656289</v>
      </c>
      <c r="O99" s="1">
        <f t="shared" si="25"/>
        <v>567.54950576778447</v>
      </c>
      <c r="P99" s="1">
        <f t="shared" si="26"/>
        <v>1354.5673440580665</v>
      </c>
      <c r="Q99" s="1">
        <f t="shared" si="27"/>
        <v>205.6754999474808</v>
      </c>
      <c r="R99" s="1">
        <f t="shared" si="28"/>
        <v>551.62246878117105</v>
      </c>
      <c r="S99" s="1"/>
      <c r="T99" s="1"/>
      <c r="U99" s="1"/>
    </row>
    <row r="100" spans="9:21" x14ac:dyDescent="0.2">
      <c r="I100">
        <v>98</v>
      </c>
      <c r="J100" s="2">
        <v>0.40084999999999998</v>
      </c>
      <c r="K100" s="1">
        <f t="shared" si="29"/>
        <v>1527.2677283324897</v>
      </c>
      <c r="L100" s="1">
        <f t="shared" si="22"/>
        <v>612.2052689020785</v>
      </c>
      <c r="M100" s="2">
        <f t="shared" si="23"/>
        <v>0.23244909494792171</v>
      </c>
      <c r="N100" s="2">
        <f t="shared" si="24"/>
        <v>0.23072509764193394</v>
      </c>
      <c r="O100" s="1">
        <f t="shared" si="25"/>
        <v>355.01200119405559</v>
      </c>
      <c r="P100" s="1">
        <f t="shared" si="26"/>
        <v>787.01783829028204</v>
      </c>
      <c r="Q100" s="1">
        <f t="shared" si="27"/>
        <v>141.25112044433848</v>
      </c>
      <c r="R100" s="1">
        <f t="shared" si="28"/>
        <v>345.94696883369022</v>
      </c>
      <c r="S100" s="1"/>
      <c r="T100" s="1"/>
      <c r="U100" s="1"/>
    </row>
    <row r="101" spans="9:21" x14ac:dyDescent="0.2">
      <c r="I101">
        <v>99</v>
      </c>
      <c r="J101" s="2">
        <v>0.43880000000000002</v>
      </c>
      <c r="K101" s="1">
        <f t="shared" si="29"/>
        <v>915.0624594304112</v>
      </c>
      <c r="L101" s="1">
        <f t="shared" si="22"/>
        <v>401.52940719806446</v>
      </c>
      <c r="M101" s="2">
        <f t="shared" si="23"/>
        <v>0.22901388664819874</v>
      </c>
      <c r="N101" s="2">
        <f t="shared" si="24"/>
        <v>0.2273153671349103</v>
      </c>
      <c r="O101" s="1">
        <f t="shared" si="25"/>
        <v>209.56201036001815</v>
      </c>
      <c r="P101" s="1">
        <f t="shared" si="26"/>
        <v>432.0058370962264</v>
      </c>
      <c r="Q101" s="1">
        <f t="shared" si="27"/>
        <v>91.27380461269091</v>
      </c>
      <c r="R101" s="1">
        <f t="shared" si="28"/>
        <v>204.69584838935174</v>
      </c>
      <c r="S101" s="1"/>
      <c r="T101" s="1"/>
      <c r="U101" s="1"/>
    </row>
    <row r="102" spans="9:21" x14ac:dyDescent="0.2">
      <c r="I102">
        <v>100</v>
      </c>
      <c r="J102" s="2">
        <v>0.47876999999999997</v>
      </c>
      <c r="K102" s="1">
        <f t="shared" si="29"/>
        <v>513.53305223234679</v>
      </c>
      <c r="L102" s="1">
        <f t="shared" si="22"/>
        <v>245.86421941728065</v>
      </c>
      <c r="M102" s="2">
        <f t="shared" si="23"/>
        <v>0.22562944497359483</v>
      </c>
      <c r="N102" s="2">
        <f t="shared" si="24"/>
        <v>0.2239560267339018</v>
      </c>
      <c r="O102" s="1">
        <f t="shared" si="25"/>
        <v>115.86817755078049</v>
      </c>
      <c r="P102" s="1">
        <f t="shared" si="26"/>
        <v>222.44382673620828</v>
      </c>
      <c r="Q102" s="1">
        <f t="shared" si="27"/>
        <v>55.062773696726403</v>
      </c>
      <c r="R102" s="1">
        <f t="shared" si="28"/>
        <v>113.42204377666084</v>
      </c>
      <c r="S102" s="1"/>
      <c r="T102" s="1"/>
      <c r="U102" s="1"/>
    </row>
    <row r="103" spans="9:21" x14ac:dyDescent="0.2">
      <c r="I103">
        <v>101</v>
      </c>
      <c r="J103" s="2">
        <v>0.52048000000000005</v>
      </c>
      <c r="K103" s="1">
        <f t="shared" si="29"/>
        <v>267.66883281506614</v>
      </c>
      <c r="L103" s="1">
        <f t="shared" si="22"/>
        <v>139.31627410358564</v>
      </c>
      <c r="M103" s="2">
        <f t="shared" si="23"/>
        <v>0.22229501967841858</v>
      </c>
      <c r="N103" s="2">
        <f t="shared" si="24"/>
        <v>0.22064633175753876</v>
      </c>
      <c r="O103" s="1">
        <f t="shared" si="25"/>
        <v>59.501448457924461</v>
      </c>
      <c r="P103" s="1">
        <f t="shared" si="26"/>
        <v>106.57564918542779</v>
      </c>
      <c r="Q103" s="1">
        <f t="shared" si="27"/>
        <v>30.739624835083962</v>
      </c>
      <c r="R103" s="1">
        <f t="shared" si="28"/>
        <v>58.359270079934433</v>
      </c>
      <c r="S103" s="1"/>
      <c r="T103" s="1"/>
      <c r="U103" s="1"/>
    </row>
    <row r="104" spans="9:21" x14ac:dyDescent="0.2">
      <c r="I104">
        <v>102</v>
      </c>
      <c r="J104" s="2">
        <v>0.56359000000000004</v>
      </c>
      <c r="K104" s="1">
        <f t="shared" si="29"/>
        <v>128.3525587114805</v>
      </c>
      <c r="L104" s="1">
        <f t="shared" si="22"/>
        <v>72.338218564203302</v>
      </c>
      <c r="M104" s="2">
        <f t="shared" si="23"/>
        <v>0.21900987160435328</v>
      </c>
      <c r="N104" s="2">
        <f t="shared" si="24"/>
        <v>0.21738554852959488</v>
      </c>
      <c r="O104" s="1">
        <f t="shared" si="25"/>
        <v>28.110477403491561</v>
      </c>
      <c r="P104" s="1">
        <f t="shared" si="26"/>
        <v>47.074200727503332</v>
      </c>
      <c r="Q104" s="1">
        <f t="shared" si="27"/>
        <v>15.725283322233059</v>
      </c>
      <c r="R104" s="1">
        <f t="shared" si="28"/>
        <v>27.619645244850474</v>
      </c>
      <c r="S104" s="1"/>
      <c r="T104" s="1"/>
      <c r="U104" s="1"/>
    </row>
    <row r="105" spans="9:21" x14ac:dyDescent="0.2">
      <c r="I105">
        <v>103</v>
      </c>
      <c r="J105" s="2">
        <v>0.60760999999999998</v>
      </c>
      <c r="K105" s="1">
        <f t="shared" si="29"/>
        <v>56.014340147277196</v>
      </c>
      <c r="L105" s="1">
        <f t="shared" si="22"/>
        <v>34.034873216887092</v>
      </c>
      <c r="M105" s="2">
        <f t="shared" si="23"/>
        <v>0.21577327251660428</v>
      </c>
      <c r="N105" s="2">
        <f t="shared" si="24"/>
        <v>0.21417295421634963</v>
      </c>
      <c r="O105" s="1">
        <f t="shared" si="25"/>
        <v>12.08639748143621</v>
      </c>
      <c r="P105" s="1">
        <f t="shared" si="26"/>
        <v>18.96372332401177</v>
      </c>
      <c r="Q105" s="1">
        <f t="shared" si="27"/>
        <v>7.2893493432396239</v>
      </c>
      <c r="R105" s="1">
        <f t="shared" si="28"/>
        <v>11.894361922617414</v>
      </c>
      <c r="S105" s="1"/>
      <c r="T105" s="1"/>
      <c r="U105" s="1"/>
    </row>
    <row r="106" spans="9:21" x14ac:dyDescent="0.2">
      <c r="I106">
        <v>104</v>
      </c>
      <c r="J106" s="2">
        <v>0.65200000000000002</v>
      </c>
      <c r="K106" s="1">
        <f t="shared" si="29"/>
        <v>21.979466930390103</v>
      </c>
      <c r="L106" s="1">
        <f t="shared" si="22"/>
        <v>14.330612438614347</v>
      </c>
      <c r="M106" s="2">
        <f t="shared" si="23"/>
        <v>0.21258450494246728</v>
      </c>
      <c r="N106" s="2">
        <f t="shared" si="24"/>
        <v>0.21100783666635434</v>
      </c>
      <c r="O106" s="1">
        <f t="shared" si="25"/>
        <v>4.6724940962963109</v>
      </c>
      <c r="P106" s="1">
        <f t="shared" si="26"/>
        <v>6.8773258425755595</v>
      </c>
      <c r="Q106" s="1">
        <f t="shared" si="27"/>
        <v>3.0238715287759619</v>
      </c>
      <c r="R106" s="1">
        <f t="shared" si="28"/>
        <v>4.6050125793777896</v>
      </c>
      <c r="S106" s="1"/>
      <c r="T106" s="1"/>
      <c r="U106" s="1"/>
    </row>
    <row r="107" spans="9:21" x14ac:dyDescent="0.2">
      <c r="I107">
        <v>105</v>
      </c>
      <c r="J107" s="2">
        <v>0.69611999999999996</v>
      </c>
      <c r="K107" s="1">
        <f t="shared" si="29"/>
        <v>7.6488544917757562</v>
      </c>
      <c r="L107" s="1">
        <f t="shared" si="22"/>
        <v>5.3245205888149387</v>
      </c>
      <c r="M107" s="2">
        <f t="shared" si="23"/>
        <v>0.20944286201228307</v>
      </c>
      <c r="N107" s="2">
        <f t="shared" si="24"/>
        <v>0.20788949425256589</v>
      </c>
      <c r="O107" s="1">
        <f t="shared" si="25"/>
        <v>1.6019979758730212</v>
      </c>
      <c r="P107" s="1">
        <f t="shared" si="26"/>
        <v>2.2048317462792486</v>
      </c>
      <c r="Q107" s="1">
        <f t="shared" si="27"/>
        <v>1.1069118923461119</v>
      </c>
      <c r="R107" s="1">
        <f t="shared" si="28"/>
        <v>1.5811410506018277</v>
      </c>
      <c r="S107" s="1"/>
      <c r="T107" s="1"/>
      <c r="U107" s="1"/>
    </row>
    <row r="108" spans="9:21" x14ac:dyDescent="0.2">
      <c r="I108">
        <v>106</v>
      </c>
      <c r="J108">
        <v>0.73924999999999996</v>
      </c>
      <c r="K108" s="1">
        <f t="shared" si="29"/>
        <v>2.3243339029608174</v>
      </c>
      <c r="L108" s="1">
        <f t="shared" si="22"/>
        <v>1.7182638377637842</v>
      </c>
      <c r="M108" s="2">
        <f t="shared" si="23"/>
        <v>0.20634764730274194</v>
      </c>
      <c r="N108" s="2">
        <f t="shared" si="24"/>
        <v>0.20481723571681371</v>
      </c>
      <c r="O108" s="1">
        <f t="shared" si="25"/>
        <v>0.47962083242196435</v>
      </c>
      <c r="P108" s="1">
        <f t="shared" si="26"/>
        <v>0.60283377040622765</v>
      </c>
      <c r="Q108" s="1">
        <f t="shared" si="27"/>
        <v>0.35193004948294193</v>
      </c>
      <c r="R108" s="1">
        <f t="shared" si="28"/>
        <v>0.47422915825571577</v>
      </c>
      <c r="S108" s="1"/>
      <c r="T108" s="1"/>
      <c r="U108" s="1"/>
    </row>
    <row r="109" spans="9:21" x14ac:dyDescent="0.2">
      <c r="I109">
        <v>107</v>
      </c>
      <c r="J109">
        <v>1</v>
      </c>
      <c r="K109" s="1">
        <f t="shared" si="29"/>
        <v>0.60607006519703321</v>
      </c>
      <c r="L109" s="1">
        <f t="shared" si="22"/>
        <v>0.60607006519703321</v>
      </c>
      <c r="M109" s="2">
        <f t="shared" si="23"/>
        <v>0.20329817468250441</v>
      </c>
      <c r="N109" s="2">
        <f t="shared" si="24"/>
        <v>0.20179038001656527</v>
      </c>
      <c r="O109" s="1">
        <f t="shared" si="25"/>
        <v>0.12321293798426329</v>
      </c>
      <c r="P109" s="1">
        <f t="shared" si="26"/>
        <v>0.12321293798426329</v>
      </c>
      <c r="Q109" s="1">
        <f t="shared" si="27"/>
        <v>0.12229910877277382</v>
      </c>
      <c r="R109" s="1">
        <f t="shared" si="28"/>
        <v>0.12229910877277382</v>
      </c>
      <c r="S109" s="1"/>
      <c r="T109" s="1"/>
      <c r="U109" s="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PMなど</vt:lpstr>
      <vt:lpstr>キャッシュフロー_保険年度単位</vt:lpstr>
      <vt:lpstr>保険料収入</vt:lpstr>
      <vt:lpstr>運用収益</vt:lpstr>
      <vt:lpstr>死亡給付</vt:lpstr>
      <vt:lpstr>解約返戻金</vt:lpstr>
      <vt:lpstr>事業費</vt:lpstr>
      <vt:lpstr>責任準備金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2021-06-18T08:36:10Z</dcterms:created>
  <dcterms:modified xsi:type="dcterms:W3CDTF">2021-06-28T06:03:26Z</dcterms:modified>
</cp:coreProperties>
</file>